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b95a08e89e0a01/CDU/"/>
    </mc:Choice>
  </mc:AlternateContent>
  <bookViews>
    <workbookView xWindow="0" yWindow="0" windowWidth="20490" windowHeight="7440"/>
  </bookViews>
  <sheets>
    <sheet name="SitzV" sheetId="9" r:id="rId1"/>
  </sheets>
  <externalReferences>
    <externalReference r:id="rId2"/>
  </externalReferences>
  <definedNames>
    <definedName name="Liste_gen">#REF!</definedName>
    <definedName name="Liste_ver">#REF!</definedName>
    <definedName name="Protokoll">#REF!</definedName>
    <definedName name="Sitze_4">'[1]4'!$A$3:$M$3</definedName>
    <definedName name="Sitze_5">'[1]5'!$A$3:$M$3</definedName>
    <definedName name="Sitzzahl">0</definedName>
  </definedNames>
  <calcPr calcId="152511" iterateDelta="1E-4"/>
</workbook>
</file>

<file path=xl/calcChain.xml><?xml version="1.0" encoding="utf-8"?>
<calcChain xmlns="http://schemas.openxmlformats.org/spreadsheetml/2006/main">
  <c r="A283" i="9" l="1"/>
  <c r="O283" i="9"/>
  <c r="N283" i="9"/>
  <c r="M283" i="9"/>
  <c r="L283" i="9"/>
  <c r="K283" i="9"/>
  <c r="J283" i="9"/>
  <c r="I283" i="9"/>
  <c r="H283" i="9"/>
  <c r="G283" i="9"/>
  <c r="F283" i="9"/>
  <c r="E283" i="9"/>
  <c r="D283" i="9"/>
  <c r="B123" i="9"/>
  <c r="A123" i="9"/>
  <c r="B120" i="9"/>
  <c r="A120" i="9"/>
  <c r="C283" i="9"/>
  <c r="B279" i="9"/>
  <c r="A279" i="9"/>
  <c r="B276" i="9"/>
  <c r="A276" i="9"/>
  <c r="B273" i="9"/>
  <c r="A273" i="9"/>
  <c r="B267" i="9"/>
  <c r="A267" i="9"/>
  <c r="B249" i="9"/>
  <c r="A249" i="9"/>
  <c r="A199" i="9"/>
  <c r="B199" i="9"/>
  <c r="B183" i="9"/>
  <c r="A183" i="9"/>
  <c r="B210" i="9"/>
  <c r="A210" i="9"/>
  <c r="A231" i="9"/>
  <c r="B231" i="9"/>
  <c r="P275" i="9"/>
  <c r="B216" i="9"/>
  <c r="A216" i="9"/>
  <c r="B213" i="9"/>
  <c r="A213" i="9"/>
  <c r="B207" i="9"/>
  <c r="A207" i="9"/>
  <c r="B204" i="9"/>
  <c r="A204" i="9"/>
  <c r="B180" i="9"/>
  <c r="A180" i="9"/>
  <c r="B177" i="9"/>
  <c r="A177" i="9"/>
  <c r="B174" i="9"/>
  <c r="A174" i="9"/>
  <c r="B171" i="9"/>
  <c r="A171" i="9"/>
  <c r="B168" i="9"/>
  <c r="A168" i="9"/>
  <c r="B165" i="9"/>
  <c r="A165" i="9"/>
  <c r="B162" i="9"/>
  <c r="A162" i="9"/>
  <c r="B157" i="9"/>
  <c r="A157" i="9"/>
  <c r="B139" i="9"/>
  <c r="A139" i="9"/>
  <c r="B115" i="9"/>
  <c r="A115" i="9"/>
  <c r="B97" i="9"/>
  <c r="A97" i="9"/>
  <c r="B79" i="9"/>
  <c r="A79" i="9"/>
  <c r="B63" i="9"/>
  <c r="A63" i="9"/>
  <c r="B60" i="9"/>
  <c r="A60" i="9"/>
  <c r="B57" i="9"/>
  <c r="A57" i="9"/>
  <c r="B54" i="9"/>
  <c r="A54" i="9"/>
  <c r="B51" i="9"/>
  <c r="A51" i="9"/>
  <c r="B48" i="9"/>
  <c r="A48" i="9"/>
  <c r="A43" i="9"/>
  <c r="P283" i="9" l="1"/>
  <c r="B66" i="9"/>
  <c r="P278" i="9" l="1"/>
  <c r="P272" i="9"/>
  <c r="B254" i="9"/>
  <c r="B236" i="9"/>
  <c r="B218" i="9"/>
  <c r="B202" i="9"/>
  <c r="B186" i="9"/>
  <c r="B160" i="9"/>
  <c r="B163" i="9" s="1"/>
  <c r="B166" i="9" s="1"/>
  <c r="B169" i="9" s="1"/>
  <c r="B172" i="9" s="1"/>
  <c r="B175" i="9" s="1"/>
  <c r="B178" i="9" s="1"/>
  <c r="B181" i="9" s="1"/>
  <c r="B144" i="9"/>
  <c r="B118" i="9"/>
  <c r="B121" i="9" s="1"/>
  <c r="B126" i="9"/>
  <c r="B102" i="9"/>
  <c r="B46" i="9"/>
  <c r="B49" i="9" s="1"/>
  <c r="B84" i="9"/>
  <c r="O9" i="9"/>
  <c r="O11" i="9" s="1"/>
  <c r="N9" i="9"/>
  <c r="N11" i="9" s="1"/>
  <c r="M9" i="9"/>
  <c r="M11" i="9" s="1"/>
  <c r="L9" i="9"/>
  <c r="L11" i="9" s="1"/>
  <c r="K9" i="9"/>
  <c r="K11" i="9" s="1"/>
  <c r="J9" i="9"/>
  <c r="J11" i="9" s="1"/>
  <c r="I9" i="9"/>
  <c r="I11" i="9" s="1"/>
  <c r="H9" i="9"/>
  <c r="H11" i="9" s="1"/>
  <c r="G9" i="9"/>
  <c r="G11" i="9" s="1"/>
  <c r="F9" i="9"/>
  <c r="F11" i="9" s="1"/>
  <c r="E9" i="9"/>
  <c r="E11" i="9" s="1"/>
  <c r="D9" i="9"/>
  <c r="D11" i="9" s="1"/>
  <c r="C9" i="9"/>
  <c r="C11" i="9" s="1"/>
  <c r="B5" i="9"/>
  <c r="O7" i="9"/>
  <c r="O8" i="9" s="1"/>
  <c r="N7" i="9"/>
  <c r="N8" i="9" s="1"/>
  <c r="M7" i="9"/>
  <c r="M8" i="9" s="1"/>
  <c r="L7" i="9"/>
  <c r="L8" i="9" s="1"/>
  <c r="K7" i="9"/>
  <c r="K8" i="9" s="1"/>
  <c r="J7" i="9"/>
  <c r="J8" i="9" s="1"/>
  <c r="I7" i="9"/>
  <c r="I8" i="9" s="1"/>
  <c r="H7" i="9"/>
  <c r="H8" i="9" s="1"/>
  <c r="F7" i="9"/>
  <c r="F8" i="9" s="1"/>
  <c r="E7" i="9"/>
  <c r="E8" i="9" s="1"/>
  <c r="D7" i="9"/>
  <c r="D8" i="9" s="1"/>
  <c r="C7" i="9"/>
  <c r="C8" i="9" s="1"/>
  <c r="G7" i="9"/>
  <c r="G8" i="9" s="1"/>
  <c r="B205" i="9" l="1"/>
  <c r="B211" i="9" s="1"/>
  <c r="B214" i="9" s="1"/>
  <c r="B208" i="9"/>
  <c r="E274" i="9"/>
  <c r="I274" i="9"/>
  <c r="M274" i="9"/>
  <c r="F274" i="9"/>
  <c r="J274" i="9"/>
  <c r="N274" i="9"/>
  <c r="C274" i="9"/>
  <c r="G274" i="9"/>
  <c r="K274" i="9"/>
  <c r="O274" i="9"/>
  <c r="D274" i="9"/>
  <c r="H274" i="9"/>
  <c r="L274" i="9"/>
  <c r="J271" i="9"/>
  <c r="G277" i="9"/>
  <c r="O277" i="9"/>
  <c r="D271" i="9"/>
  <c r="H271" i="9"/>
  <c r="L271" i="9"/>
  <c r="F271" i="9"/>
  <c r="N271" i="9"/>
  <c r="C13" i="9"/>
  <c r="K277" i="9"/>
  <c r="E277" i="9"/>
  <c r="I277" i="9"/>
  <c r="M277" i="9"/>
  <c r="B52" i="9"/>
  <c r="B55" i="9" s="1"/>
  <c r="B58" i="9" s="1"/>
  <c r="O271" i="9"/>
  <c r="I271" i="9"/>
  <c r="G271" i="9"/>
  <c r="E271" i="9"/>
  <c r="M271" i="9"/>
  <c r="C271" i="9"/>
  <c r="K271" i="9"/>
  <c r="D277" i="9"/>
  <c r="H277" i="9"/>
  <c r="L277" i="9"/>
  <c r="F277" i="9"/>
  <c r="J277" i="9"/>
  <c r="N277" i="9"/>
  <c r="C277" i="9"/>
  <c r="B9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11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30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P274" i="9" l="1"/>
  <c r="B274" i="9"/>
  <c r="I65" i="9"/>
  <c r="E65" i="9"/>
  <c r="D66" i="9"/>
  <c r="L66" i="9"/>
  <c r="G67" i="9"/>
  <c r="F68" i="9"/>
  <c r="N68" i="9"/>
  <c r="H69" i="9"/>
  <c r="C70" i="9"/>
  <c r="K70" i="9"/>
  <c r="F71" i="9"/>
  <c r="N71" i="9"/>
  <c r="H72" i="9"/>
  <c r="C73" i="9"/>
  <c r="K73" i="9"/>
  <c r="F74" i="9"/>
  <c r="N74" i="9"/>
  <c r="M75" i="9"/>
  <c r="F65" i="9"/>
  <c r="N65" i="9"/>
  <c r="I66" i="9"/>
  <c r="D67" i="9"/>
  <c r="L67" i="9"/>
  <c r="G68" i="9"/>
  <c r="O68" i="9"/>
  <c r="M69" i="9"/>
  <c r="H70" i="9"/>
  <c r="C71" i="9"/>
  <c r="G71" i="9"/>
  <c r="O71" i="9"/>
  <c r="I72" i="9"/>
  <c r="D73" i="9"/>
  <c r="L73" i="9"/>
  <c r="G74" i="9"/>
  <c r="O74" i="9"/>
  <c r="J75" i="9"/>
  <c r="K65" i="9"/>
  <c r="F66" i="9"/>
  <c r="N66" i="9"/>
  <c r="E67" i="9"/>
  <c r="I67" i="9"/>
  <c r="M67" i="9"/>
  <c r="D68" i="9"/>
  <c r="H68" i="9"/>
  <c r="L68" i="9"/>
  <c r="F69" i="9"/>
  <c r="J69" i="9"/>
  <c r="N69" i="9"/>
  <c r="E70" i="9"/>
  <c r="I70" i="9"/>
  <c r="M70" i="9"/>
  <c r="D71" i="9"/>
  <c r="H71" i="9"/>
  <c r="L71" i="9"/>
  <c r="F72" i="9"/>
  <c r="J72" i="9"/>
  <c r="N72" i="9"/>
  <c r="E73" i="9"/>
  <c r="I73" i="9"/>
  <c r="M73" i="9"/>
  <c r="D74" i="9"/>
  <c r="H74" i="9"/>
  <c r="L74" i="9"/>
  <c r="C75" i="9"/>
  <c r="G75" i="9"/>
  <c r="K75" i="9"/>
  <c r="O75" i="9"/>
  <c r="M65" i="9"/>
  <c r="H66" i="9"/>
  <c r="C67" i="9"/>
  <c r="K67" i="9"/>
  <c r="O67" i="9"/>
  <c r="J68" i="9"/>
  <c r="D69" i="9"/>
  <c r="L69" i="9"/>
  <c r="G70" i="9"/>
  <c r="O70" i="9"/>
  <c r="J71" i="9"/>
  <c r="D72" i="9"/>
  <c r="L72" i="9"/>
  <c r="G73" i="9"/>
  <c r="O73" i="9"/>
  <c r="J74" i="9"/>
  <c r="E75" i="9"/>
  <c r="I75" i="9"/>
  <c r="J65" i="9"/>
  <c r="E66" i="9"/>
  <c r="M66" i="9"/>
  <c r="H67" i="9"/>
  <c r="C68" i="9"/>
  <c r="K68" i="9"/>
  <c r="E69" i="9"/>
  <c r="I69" i="9"/>
  <c r="D70" i="9"/>
  <c r="L70" i="9"/>
  <c r="K71" i="9"/>
  <c r="E72" i="9"/>
  <c r="M72" i="9"/>
  <c r="H73" i="9"/>
  <c r="C74" i="9"/>
  <c r="K74" i="9"/>
  <c r="F75" i="9"/>
  <c r="N75" i="9"/>
  <c r="G65" i="9"/>
  <c r="O65" i="9"/>
  <c r="J66" i="9"/>
  <c r="D65" i="9"/>
  <c r="H65" i="9"/>
  <c r="L65" i="9"/>
  <c r="C66" i="9"/>
  <c r="G66" i="9"/>
  <c r="K66" i="9"/>
  <c r="O66" i="9"/>
  <c r="F67" i="9"/>
  <c r="J67" i="9"/>
  <c r="N67" i="9"/>
  <c r="E68" i="9"/>
  <c r="I68" i="9"/>
  <c r="M68" i="9"/>
  <c r="C69" i="9"/>
  <c r="G69" i="9"/>
  <c r="K69" i="9"/>
  <c r="O69" i="9"/>
  <c r="F70" i="9"/>
  <c r="J70" i="9"/>
  <c r="N70" i="9"/>
  <c r="E71" i="9"/>
  <c r="I71" i="9"/>
  <c r="M71" i="9"/>
  <c r="C72" i="9"/>
  <c r="G72" i="9"/>
  <c r="K72" i="9"/>
  <c r="O72" i="9"/>
  <c r="F73" i="9"/>
  <c r="J73" i="9"/>
  <c r="N73" i="9"/>
  <c r="E74" i="9"/>
  <c r="I74" i="9"/>
  <c r="M74" i="9"/>
  <c r="D75" i="9"/>
  <c r="H75" i="9"/>
  <c r="L75" i="9"/>
  <c r="C65" i="9"/>
  <c r="B61" i="9"/>
  <c r="B277" i="9"/>
  <c r="B271" i="9"/>
  <c r="P271" i="9"/>
  <c r="P277" i="9"/>
  <c r="C254" i="9"/>
  <c r="D186" i="9"/>
  <c r="E259" i="9"/>
  <c r="J243" i="9"/>
  <c r="J253" i="9"/>
  <c r="I236" i="9"/>
  <c r="D255" i="9"/>
  <c r="K238" i="9"/>
  <c r="K258" i="9"/>
  <c r="F262" i="9"/>
  <c r="J262" i="9"/>
  <c r="F256" i="9"/>
  <c r="J258" i="9"/>
  <c r="F254" i="9"/>
  <c r="O259" i="9"/>
  <c r="M242" i="9"/>
  <c r="D261" i="9"/>
  <c r="G262" i="9"/>
  <c r="J245" i="9"/>
  <c r="O221" i="9"/>
  <c r="N243" i="9"/>
  <c r="M187" i="9"/>
  <c r="C217" i="9"/>
  <c r="L253" i="9"/>
  <c r="E256" i="9"/>
  <c r="N257" i="9"/>
  <c r="H259" i="9"/>
  <c r="E261" i="9"/>
  <c r="C189" i="9"/>
  <c r="H235" i="9"/>
  <c r="K253" i="9"/>
  <c r="H253" i="9"/>
  <c r="C236" i="9"/>
  <c r="K254" i="9"/>
  <c r="J255" i="9"/>
  <c r="N255" i="9"/>
  <c r="I238" i="9"/>
  <c r="F239" i="9"/>
  <c r="J239" i="9"/>
  <c r="E258" i="9"/>
  <c r="I240" i="9"/>
  <c r="M258" i="9"/>
  <c r="D259" i="9"/>
  <c r="L241" i="9"/>
  <c r="C191" i="9"/>
  <c r="K240" i="9"/>
  <c r="L235" i="9"/>
  <c r="H241" i="9"/>
  <c r="C255" i="9"/>
  <c r="F245" i="9"/>
  <c r="D241" i="9"/>
  <c r="E236" i="9"/>
  <c r="I254" i="9"/>
  <c r="D260" i="9"/>
  <c r="O258" i="9"/>
  <c r="H255" i="9"/>
  <c r="O256" i="9"/>
  <c r="H221" i="9"/>
  <c r="D191" i="9"/>
  <c r="K186" i="9"/>
  <c r="D243" i="9"/>
  <c r="E238" i="9"/>
  <c r="O238" i="9"/>
  <c r="C260" i="9"/>
  <c r="I258" i="9"/>
  <c r="G240" i="9"/>
  <c r="K188" i="9"/>
  <c r="N187" i="9"/>
  <c r="N237" i="9"/>
  <c r="I256" i="9"/>
  <c r="F253" i="9"/>
  <c r="O263" i="9"/>
  <c r="L262" i="9"/>
  <c r="I261" i="9"/>
  <c r="F260" i="9"/>
  <c r="J256" i="9"/>
  <c r="G255" i="9"/>
  <c r="D254" i="9"/>
  <c r="J235" i="9"/>
  <c r="N185" i="9"/>
  <c r="N253" i="9"/>
  <c r="N235" i="9"/>
  <c r="E254" i="9"/>
  <c r="E186" i="9"/>
  <c r="M236" i="9"/>
  <c r="M254" i="9"/>
  <c r="D237" i="9"/>
  <c r="L255" i="9"/>
  <c r="C238" i="9"/>
  <c r="G188" i="9"/>
  <c r="G256" i="9"/>
  <c r="G238" i="9"/>
  <c r="G220" i="9"/>
  <c r="K256" i="9"/>
  <c r="D257" i="9"/>
  <c r="D189" i="9"/>
  <c r="L189" i="9"/>
  <c r="L239" i="9"/>
  <c r="C258" i="9"/>
  <c r="C240" i="9"/>
  <c r="G258" i="9"/>
  <c r="G190" i="9"/>
  <c r="O240" i="9"/>
  <c r="F223" i="9"/>
  <c r="F259" i="9"/>
  <c r="F241" i="9"/>
  <c r="J259" i="9"/>
  <c r="N223" i="9"/>
  <c r="D242" i="9"/>
  <c r="H224" i="9"/>
  <c r="H242" i="9"/>
  <c r="H260" i="9"/>
  <c r="L242" i="9"/>
  <c r="L260" i="9"/>
  <c r="C243" i="9"/>
  <c r="C225" i="9"/>
  <c r="G193" i="9"/>
  <c r="G243" i="9"/>
  <c r="K243" i="9"/>
  <c r="K261" i="9"/>
  <c r="O243" i="9"/>
  <c r="O261" i="9"/>
  <c r="F244" i="9"/>
  <c r="J244" i="9"/>
  <c r="N226" i="9"/>
  <c r="N244" i="9"/>
  <c r="N262" i="9"/>
  <c r="E245" i="9"/>
  <c r="E263" i="9"/>
  <c r="E195" i="9"/>
  <c r="I245" i="9"/>
  <c r="I227" i="9"/>
  <c r="M195" i="9"/>
  <c r="M245" i="9"/>
  <c r="E193" i="9"/>
  <c r="N193" i="9"/>
  <c r="L192" i="9"/>
  <c r="J191" i="9"/>
  <c r="O195" i="9"/>
  <c r="O218" i="9"/>
  <c r="G244" i="9"/>
  <c r="N241" i="9"/>
  <c r="H239" i="9"/>
  <c r="O236" i="9"/>
  <c r="D245" i="9"/>
  <c r="K242" i="9"/>
  <c r="E240" i="9"/>
  <c r="L237" i="9"/>
  <c r="F235" i="9"/>
  <c r="J257" i="9"/>
  <c r="H263" i="9"/>
  <c r="L256" i="9"/>
  <c r="N261" i="9"/>
  <c r="C256" i="9"/>
  <c r="C261" i="9"/>
  <c r="I263" i="9"/>
  <c r="O254" i="9"/>
  <c r="H257" i="9"/>
  <c r="N259" i="9"/>
  <c r="J263" i="9"/>
  <c r="I257" i="9"/>
  <c r="H262" i="9"/>
  <c r="G235" i="9"/>
  <c r="G253" i="9"/>
  <c r="G185" i="9"/>
  <c r="K217" i="9"/>
  <c r="K235" i="9"/>
  <c r="O217" i="9"/>
  <c r="O253" i="9"/>
  <c r="O235" i="9"/>
  <c r="F186" i="9"/>
  <c r="F236" i="9"/>
  <c r="J236" i="9"/>
  <c r="J254" i="9"/>
  <c r="J186" i="9"/>
  <c r="N218" i="9"/>
  <c r="N236" i="9"/>
  <c r="N254" i="9"/>
  <c r="E219" i="9"/>
  <c r="E237" i="9"/>
  <c r="E255" i="9"/>
  <c r="I187" i="9"/>
  <c r="I237" i="9"/>
  <c r="I255" i="9"/>
  <c r="M237" i="9"/>
  <c r="M255" i="9"/>
  <c r="D220" i="9"/>
  <c r="D238" i="9"/>
  <c r="H220" i="9"/>
  <c r="H256" i="9"/>
  <c r="H238" i="9"/>
  <c r="L188" i="9"/>
  <c r="L238" i="9"/>
  <c r="E221" i="9"/>
  <c r="E239" i="9"/>
  <c r="E257" i="9"/>
  <c r="I189" i="9"/>
  <c r="I239" i="9"/>
  <c r="M221" i="9"/>
  <c r="M239" i="9"/>
  <c r="M257" i="9"/>
  <c r="D240" i="9"/>
  <c r="D258" i="9"/>
  <c r="H222" i="9"/>
  <c r="H240" i="9"/>
  <c r="H258" i="9"/>
  <c r="L190" i="9"/>
  <c r="L240" i="9"/>
  <c r="C223" i="9"/>
  <c r="C241" i="9"/>
  <c r="C259" i="9"/>
  <c r="G241" i="9"/>
  <c r="G259" i="9"/>
  <c r="K223" i="9"/>
  <c r="K241" i="9"/>
  <c r="K259" i="9"/>
  <c r="O191" i="9"/>
  <c r="O241" i="9"/>
  <c r="E224" i="9"/>
  <c r="E242" i="9"/>
  <c r="I192" i="9"/>
  <c r="I260" i="9"/>
  <c r="I242" i="9"/>
  <c r="M224" i="9"/>
  <c r="M260" i="9"/>
  <c r="D193" i="9"/>
  <c r="H225" i="9"/>
  <c r="H243" i="9"/>
  <c r="H261" i="9"/>
  <c r="L193" i="9"/>
  <c r="L261" i="9"/>
  <c r="L243" i="9"/>
  <c r="C226" i="9"/>
  <c r="C262" i="9"/>
  <c r="C194" i="9"/>
  <c r="G194" i="9"/>
  <c r="G226" i="9"/>
  <c r="K226" i="9"/>
  <c r="K244" i="9"/>
  <c r="K262" i="9"/>
  <c r="O194" i="9"/>
  <c r="O262" i="9"/>
  <c r="O244" i="9"/>
  <c r="F227" i="9"/>
  <c r="F263" i="9"/>
  <c r="F195" i="9"/>
  <c r="J195" i="9"/>
  <c r="N227" i="9"/>
  <c r="N245" i="9"/>
  <c r="N263" i="9"/>
  <c r="D190" i="9"/>
  <c r="D195" i="9"/>
  <c r="O193" i="9"/>
  <c r="M192" i="9"/>
  <c r="I226" i="9"/>
  <c r="C244" i="9"/>
  <c r="J241" i="9"/>
  <c r="D239" i="9"/>
  <c r="K236" i="9"/>
  <c r="M244" i="9"/>
  <c r="G242" i="9"/>
  <c r="N239" i="9"/>
  <c r="H237" i="9"/>
  <c r="L263" i="9"/>
  <c r="E262" i="9"/>
  <c r="D256" i="9"/>
  <c r="K260" i="9"/>
  <c r="G261" i="9"/>
  <c r="M263" i="9"/>
  <c r="F255" i="9"/>
  <c r="L257" i="9"/>
  <c r="E260" i="9"/>
  <c r="M253" i="9"/>
  <c r="L258" i="9"/>
  <c r="K263" i="9"/>
  <c r="L225" i="9"/>
  <c r="D235" i="9"/>
  <c r="L217" i="9"/>
  <c r="G218" i="9"/>
  <c r="F187" i="9"/>
  <c r="M220" i="9"/>
  <c r="N189" i="9"/>
  <c r="F242" i="9"/>
  <c r="J242" i="9"/>
  <c r="N242" i="9"/>
  <c r="E243" i="9"/>
  <c r="I243" i="9"/>
  <c r="M243" i="9"/>
  <c r="D244" i="9"/>
  <c r="H244" i="9"/>
  <c r="L244" i="9"/>
  <c r="C245" i="9"/>
  <c r="G245" i="9"/>
  <c r="K245" i="9"/>
  <c r="O245" i="9"/>
  <c r="K187" i="9"/>
  <c r="F190" i="9"/>
  <c r="M190" i="9"/>
  <c r="M238" i="9"/>
  <c r="J237" i="9"/>
  <c r="G236" i="9"/>
  <c r="L245" i="9"/>
  <c r="I244" i="9"/>
  <c r="F243" i="9"/>
  <c r="C242" i="9"/>
  <c r="M240" i="9"/>
  <c r="I262" i="9"/>
  <c r="O260" i="9"/>
  <c r="O257" i="9"/>
  <c r="C253" i="9"/>
  <c r="L259" i="9"/>
  <c r="F257" i="9"/>
  <c r="D253" i="9"/>
  <c r="G254" i="9"/>
  <c r="M256" i="9"/>
  <c r="E253" i="9"/>
  <c r="H254" i="9"/>
  <c r="K255" i="9"/>
  <c r="N256" i="9"/>
  <c r="J260" i="9"/>
  <c r="M261" i="9"/>
  <c r="C263" i="9"/>
  <c r="E185" i="9"/>
  <c r="E235" i="9"/>
  <c r="I217" i="9"/>
  <c r="I235" i="9"/>
  <c r="M185" i="9"/>
  <c r="M235" i="9"/>
  <c r="D218" i="9"/>
  <c r="D236" i="9"/>
  <c r="H236" i="9"/>
  <c r="L218" i="9"/>
  <c r="L236" i="9"/>
  <c r="C187" i="9"/>
  <c r="C237" i="9"/>
  <c r="G187" i="9"/>
  <c r="G237" i="9"/>
  <c r="K237" i="9"/>
  <c r="O219" i="9"/>
  <c r="O237" i="9"/>
  <c r="F188" i="9"/>
  <c r="F238" i="9"/>
  <c r="J220" i="9"/>
  <c r="J238" i="9"/>
  <c r="N238" i="9"/>
  <c r="C239" i="9"/>
  <c r="C257" i="9"/>
  <c r="G221" i="9"/>
  <c r="G239" i="9"/>
  <c r="K221" i="9"/>
  <c r="K239" i="9"/>
  <c r="K257" i="9"/>
  <c r="O189" i="9"/>
  <c r="O239" i="9"/>
  <c r="F240" i="9"/>
  <c r="F258" i="9"/>
  <c r="J222" i="9"/>
  <c r="J240" i="9"/>
  <c r="N222" i="9"/>
  <c r="N258" i="9"/>
  <c r="N240" i="9"/>
  <c r="E191" i="9"/>
  <c r="E241" i="9"/>
  <c r="I241" i="9"/>
  <c r="I259" i="9"/>
  <c r="M223" i="9"/>
  <c r="M241" i="9"/>
  <c r="G224" i="9"/>
  <c r="G260" i="9"/>
  <c r="K224" i="9"/>
  <c r="O192" i="9"/>
  <c r="F225" i="9"/>
  <c r="J193" i="9"/>
  <c r="J261" i="9"/>
  <c r="E226" i="9"/>
  <c r="M226" i="9"/>
  <c r="M262" i="9"/>
  <c r="D227" i="9"/>
  <c r="H195" i="9"/>
  <c r="L227" i="9"/>
  <c r="G195" i="9"/>
  <c r="K192" i="9"/>
  <c r="I191" i="9"/>
  <c r="H185" i="9"/>
  <c r="N221" i="9"/>
  <c r="F237" i="9"/>
  <c r="H245" i="9"/>
  <c r="E244" i="9"/>
  <c r="O242" i="9"/>
  <c r="F261" i="9"/>
  <c r="M259" i="9"/>
  <c r="G257" i="9"/>
  <c r="D263" i="9"/>
  <c r="I253" i="9"/>
  <c r="L254" i="9"/>
  <c r="O255" i="9"/>
  <c r="N260" i="9"/>
  <c r="D262" i="9"/>
  <c r="G263" i="9"/>
  <c r="C235" i="9"/>
  <c r="E189" i="9"/>
  <c r="O188" i="9"/>
  <c r="M222" i="9"/>
  <c r="N217" i="9"/>
  <c r="O224" i="9"/>
  <c r="I219" i="9"/>
  <c r="M218" i="9"/>
  <c r="F226" i="9"/>
  <c r="E220" i="9"/>
  <c r="K222" i="9"/>
  <c r="D225" i="9"/>
  <c r="J227" i="9"/>
  <c r="F185" i="9"/>
  <c r="F217" i="9"/>
  <c r="J217" i="9"/>
  <c r="J185" i="9"/>
  <c r="E218" i="9"/>
  <c r="I218" i="9"/>
  <c r="M186" i="9"/>
  <c r="D187" i="9"/>
  <c r="H219" i="9"/>
  <c r="L219" i="9"/>
  <c r="L187" i="9"/>
  <c r="C220" i="9"/>
  <c r="C188" i="9"/>
  <c r="K220" i="9"/>
  <c r="O220" i="9"/>
  <c r="F189" i="9"/>
  <c r="F221" i="9"/>
  <c r="J189" i="9"/>
  <c r="E190" i="9"/>
  <c r="E222" i="9"/>
  <c r="I190" i="9"/>
  <c r="D223" i="9"/>
  <c r="H223" i="9"/>
  <c r="L223" i="9"/>
  <c r="L191" i="9"/>
  <c r="F192" i="9"/>
  <c r="F224" i="9"/>
  <c r="J192" i="9"/>
  <c r="J224" i="9"/>
  <c r="N224" i="9"/>
  <c r="E225" i="9"/>
  <c r="I225" i="9"/>
  <c r="I193" i="9"/>
  <c r="M225" i="9"/>
  <c r="M193" i="9"/>
  <c r="D226" i="9"/>
  <c r="D194" i="9"/>
  <c r="H194" i="9"/>
  <c r="H226" i="9"/>
  <c r="L226" i="9"/>
  <c r="C227" i="9"/>
  <c r="C195" i="9"/>
  <c r="G227" i="9"/>
  <c r="K227" i="9"/>
  <c r="O227" i="9"/>
  <c r="G191" i="9"/>
  <c r="H186" i="9"/>
  <c r="C192" i="9"/>
  <c r="I194" i="9"/>
  <c r="O185" i="9"/>
  <c r="H188" i="9"/>
  <c r="N190" i="9"/>
  <c r="E192" i="9"/>
  <c r="K194" i="9"/>
  <c r="J188" i="9"/>
  <c r="L186" i="9"/>
  <c r="I186" i="9"/>
  <c r="J221" i="9"/>
  <c r="N225" i="9"/>
  <c r="E223" i="9"/>
  <c r="F218" i="9"/>
  <c r="D185" i="9"/>
  <c r="C185" i="9"/>
  <c r="G217" i="9"/>
  <c r="M219" i="9"/>
  <c r="F222" i="9"/>
  <c r="J225" i="9"/>
  <c r="G223" i="9"/>
  <c r="D222" i="9"/>
  <c r="N220" i="9"/>
  <c r="K219" i="9"/>
  <c r="H218" i="9"/>
  <c r="E217" i="9"/>
  <c r="J218" i="9"/>
  <c r="C221" i="9"/>
  <c r="I223" i="9"/>
  <c r="O223" i="9"/>
  <c r="L222" i="9"/>
  <c r="I221" i="9"/>
  <c r="F220" i="9"/>
  <c r="C219" i="9"/>
  <c r="M217" i="9"/>
  <c r="H217" i="9"/>
  <c r="L185" i="9"/>
  <c r="C218" i="9"/>
  <c r="G186" i="9"/>
  <c r="K218" i="9"/>
  <c r="O186" i="9"/>
  <c r="F219" i="9"/>
  <c r="J187" i="9"/>
  <c r="N219" i="9"/>
  <c r="E188" i="9"/>
  <c r="I220" i="9"/>
  <c r="M188" i="9"/>
  <c r="D221" i="9"/>
  <c r="H189" i="9"/>
  <c r="L221" i="9"/>
  <c r="C190" i="9"/>
  <c r="G222" i="9"/>
  <c r="K190" i="9"/>
  <c r="O222" i="9"/>
  <c r="F191" i="9"/>
  <c r="J223" i="9"/>
  <c r="N191" i="9"/>
  <c r="D224" i="9"/>
  <c r="H192" i="9"/>
  <c r="L224" i="9"/>
  <c r="C193" i="9"/>
  <c r="G225" i="9"/>
  <c r="K193" i="9"/>
  <c r="O225" i="9"/>
  <c r="F194" i="9"/>
  <c r="J226" i="9"/>
  <c r="N194" i="9"/>
  <c r="E227" i="9"/>
  <c r="I195" i="9"/>
  <c r="M227" i="9"/>
  <c r="K195" i="9"/>
  <c r="N188" i="9"/>
  <c r="N192" i="9"/>
  <c r="H187" i="9"/>
  <c r="F193" i="9"/>
  <c r="L195" i="9"/>
  <c r="E187" i="9"/>
  <c r="K189" i="9"/>
  <c r="D192" i="9"/>
  <c r="J194" i="9"/>
  <c r="C186" i="9"/>
  <c r="I188" i="9"/>
  <c r="O190" i="9"/>
  <c r="H193" i="9"/>
  <c r="N195" i="9"/>
  <c r="L194" i="9"/>
  <c r="K191" i="9"/>
  <c r="H191" i="9"/>
  <c r="C224" i="9"/>
  <c r="D219" i="9"/>
  <c r="H227" i="9"/>
  <c r="L220" i="9"/>
  <c r="I222" i="9"/>
  <c r="K225" i="9"/>
  <c r="D217" i="9"/>
  <c r="J219" i="9"/>
  <c r="C222" i="9"/>
  <c r="I224" i="9"/>
  <c r="O226" i="9"/>
  <c r="E194" i="9"/>
  <c r="K185" i="9"/>
  <c r="N186" i="9"/>
  <c r="D188" i="9"/>
  <c r="G189" i="9"/>
  <c r="J190" i="9"/>
  <c r="M191" i="9"/>
  <c r="M189" i="9"/>
  <c r="O187" i="9"/>
  <c r="G219" i="9"/>
  <c r="G192" i="9"/>
  <c r="M194" i="9"/>
  <c r="H190" i="9"/>
  <c r="I185" i="9"/>
  <c r="H143" i="9"/>
  <c r="K144" i="9"/>
  <c r="J145" i="9"/>
  <c r="E146" i="9"/>
  <c r="M146" i="9"/>
  <c r="K147" i="9"/>
  <c r="J148" i="9"/>
  <c r="I149" i="9"/>
  <c r="G150" i="9"/>
  <c r="F151" i="9"/>
  <c r="E152" i="9"/>
  <c r="D153" i="9"/>
  <c r="J143" i="9"/>
  <c r="E144" i="9"/>
  <c r="I144" i="9"/>
  <c r="M144" i="9"/>
  <c r="D145" i="9"/>
  <c r="H145" i="9"/>
  <c r="L145" i="9"/>
  <c r="G146" i="9"/>
  <c r="K146" i="9"/>
  <c r="O146" i="9"/>
  <c r="E147" i="9"/>
  <c r="I147" i="9"/>
  <c r="M147" i="9"/>
  <c r="D148" i="9"/>
  <c r="H148" i="9"/>
  <c r="L148" i="9"/>
  <c r="G149" i="9"/>
  <c r="K149" i="9"/>
  <c r="O149" i="9"/>
  <c r="E150" i="9"/>
  <c r="I150" i="9"/>
  <c r="M150" i="9"/>
  <c r="D151" i="9"/>
  <c r="H151" i="9"/>
  <c r="L151" i="9"/>
  <c r="G152" i="9"/>
  <c r="K152" i="9"/>
  <c r="O152" i="9"/>
  <c r="F153" i="9"/>
  <c r="J153" i="9"/>
  <c r="N153" i="9"/>
  <c r="C153" i="9"/>
  <c r="C149" i="9"/>
  <c r="C145" i="9"/>
  <c r="C144" i="9"/>
  <c r="C151" i="9"/>
  <c r="C147" i="9"/>
  <c r="C143" i="9"/>
  <c r="C152" i="9"/>
  <c r="C148" i="9"/>
  <c r="D143" i="9"/>
  <c r="C150" i="9"/>
  <c r="C146" i="9"/>
  <c r="G144" i="9"/>
  <c r="O144" i="9"/>
  <c r="N145" i="9"/>
  <c r="I146" i="9"/>
  <c r="G147" i="9"/>
  <c r="F148" i="9"/>
  <c r="E149" i="9"/>
  <c r="O150" i="9"/>
  <c r="N151" i="9"/>
  <c r="M152" i="9"/>
  <c r="L153" i="9"/>
  <c r="F143" i="9"/>
  <c r="N143" i="9"/>
  <c r="G143" i="9"/>
  <c r="K143" i="9"/>
  <c r="O143" i="9"/>
  <c r="F144" i="9"/>
  <c r="J144" i="9"/>
  <c r="N144" i="9"/>
  <c r="E145" i="9"/>
  <c r="I145" i="9"/>
  <c r="M145" i="9"/>
  <c r="D146" i="9"/>
  <c r="H146" i="9"/>
  <c r="L146" i="9"/>
  <c r="F147" i="9"/>
  <c r="J147" i="9"/>
  <c r="N147" i="9"/>
  <c r="E148" i="9"/>
  <c r="I148" i="9"/>
  <c r="M148" i="9"/>
  <c r="D149" i="9"/>
  <c r="H149" i="9"/>
  <c r="L149" i="9"/>
  <c r="F150" i="9"/>
  <c r="J150" i="9"/>
  <c r="N150" i="9"/>
  <c r="E151" i="9"/>
  <c r="I151" i="9"/>
  <c r="M151" i="9"/>
  <c r="D152" i="9"/>
  <c r="H152" i="9"/>
  <c r="L152" i="9"/>
  <c r="G153" i="9"/>
  <c r="K153" i="9"/>
  <c r="O153" i="9"/>
  <c r="L143" i="9"/>
  <c r="F145" i="9"/>
  <c r="O147" i="9"/>
  <c r="N148" i="9"/>
  <c r="M149" i="9"/>
  <c r="K150" i="9"/>
  <c r="J151" i="9"/>
  <c r="I152" i="9"/>
  <c r="H153" i="9"/>
  <c r="E143" i="9"/>
  <c r="I143" i="9"/>
  <c r="M143" i="9"/>
  <c r="D144" i="9"/>
  <c r="H144" i="9"/>
  <c r="L144" i="9"/>
  <c r="G145" i="9"/>
  <c r="K145" i="9"/>
  <c r="O145" i="9"/>
  <c r="F146" i="9"/>
  <c r="J146" i="9"/>
  <c r="N146" i="9"/>
  <c r="D147" i="9"/>
  <c r="H147" i="9"/>
  <c r="L147" i="9"/>
  <c r="G148" i="9"/>
  <c r="K148" i="9"/>
  <c r="O148" i="9"/>
  <c r="F149" i="9"/>
  <c r="J149" i="9"/>
  <c r="N149" i="9"/>
  <c r="D150" i="9"/>
  <c r="H150" i="9"/>
  <c r="L150" i="9"/>
  <c r="G151" i="9"/>
  <c r="K151" i="9"/>
  <c r="O151" i="9"/>
  <c r="F152" i="9"/>
  <c r="J152" i="9"/>
  <c r="N152" i="9"/>
  <c r="E153" i="9"/>
  <c r="I153" i="9"/>
  <c r="M153" i="9"/>
  <c r="I129" i="9"/>
  <c r="C131" i="9"/>
  <c r="I127" i="9"/>
  <c r="M133" i="9"/>
  <c r="D126" i="9"/>
  <c r="G127" i="9"/>
  <c r="J128" i="9"/>
  <c r="D132" i="9"/>
  <c r="G133" i="9"/>
  <c r="J134" i="9"/>
  <c r="M135" i="9"/>
  <c r="M129" i="9"/>
  <c r="L130" i="9"/>
  <c r="O131" i="9"/>
  <c r="C101" i="9"/>
  <c r="F126" i="9"/>
  <c r="D128" i="9"/>
  <c r="L128" i="9"/>
  <c r="F132" i="9"/>
  <c r="L134" i="9"/>
  <c r="O83" i="9"/>
  <c r="O101" i="9"/>
  <c r="E85" i="9"/>
  <c r="E103" i="9"/>
  <c r="M85" i="9"/>
  <c r="M103" i="9"/>
  <c r="H86" i="9"/>
  <c r="H104" i="9"/>
  <c r="F129" i="9"/>
  <c r="F105" i="9"/>
  <c r="F87" i="9"/>
  <c r="E130" i="9"/>
  <c r="E106" i="9"/>
  <c r="E88" i="9"/>
  <c r="D131" i="9"/>
  <c r="D107" i="9"/>
  <c r="D89" i="9"/>
  <c r="L131" i="9"/>
  <c r="L107" i="9"/>
  <c r="L89" i="9"/>
  <c r="J90" i="9"/>
  <c r="J108" i="9"/>
  <c r="I91" i="9"/>
  <c r="I109" i="9"/>
  <c r="D92" i="9"/>
  <c r="D110" i="9"/>
  <c r="C111" i="9"/>
  <c r="C93" i="9"/>
  <c r="O93" i="9"/>
  <c r="O111" i="9"/>
  <c r="G131" i="9"/>
  <c r="K127" i="9"/>
  <c r="N134" i="9"/>
  <c r="K133" i="9"/>
  <c r="O129" i="9"/>
  <c r="D125" i="9"/>
  <c r="D101" i="9"/>
  <c r="D83" i="9"/>
  <c r="L125" i="9"/>
  <c r="L101" i="9"/>
  <c r="L83" i="9"/>
  <c r="C102" i="9"/>
  <c r="C84" i="9"/>
  <c r="C126" i="9"/>
  <c r="K84" i="9"/>
  <c r="K126" i="9"/>
  <c r="K102" i="9"/>
  <c r="O126" i="9"/>
  <c r="O84" i="9"/>
  <c r="O102" i="9"/>
  <c r="F127" i="9"/>
  <c r="F85" i="9"/>
  <c r="F103" i="9"/>
  <c r="J127" i="9"/>
  <c r="J85" i="9"/>
  <c r="J103" i="9"/>
  <c r="N127" i="9"/>
  <c r="N85" i="9"/>
  <c r="N103" i="9"/>
  <c r="E128" i="9"/>
  <c r="E86" i="9"/>
  <c r="E104" i="9"/>
  <c r="I86" i="9"/>
  <c r="I104" i="9"/>
  <c r="I128" i="9"/>
  <c r="M128" i="9"/>
  <c r="M86" i="9"/>
  <c r="M104" i="9"/>
  <c r="C87" i="9"/>
  <c r="C105" i="9"/>
  <c r="G87" i="9"/>
  <c r="G105" i="9"/>
  <c r="K87" i="9"/>
  <c r="K105" i="9"/>
  <c r="O87" i="9"/>
  <c r="O105" i="9"/>
  <c r="F88" i="9"/>
  <c r="F106" i="9"/>
  <c r="J88" i="9"/>
  <c r="J106" i="9"/>
  <c r="N88" i="9"/>
  <c r="N106" i="9"/>
  <c r="E89" i="9"/>
  <c r="E107" i="9"/>
  <c r="I89" i="9"/>
  <c r="I107" i="9"/>
  <c r="M89" i="9"/>
  <c r="M107" i="9"/>
  <c r="C132" i="9"/>
  <c r="C108" i="9"/>
  <c r="C90" i="9"/>
  <c r="G132" i="9"/>
  <c r="G108" i="9"/>
  <c r="G90" i="9"/>
  <c r="K132" i="9"/>
  <c r="K108" i="9"/>
  <c r="K90" i="9"/>
  <c r="O132" i="9"/>
  <c r="O108" i="9"/>
  <c r="O90" i="9"/>
  <c r="F133" i="9"/>
  <c r="F109" i="9"/>
  <c r="F91" i="9"/>
  <c r="J133" i="9"/>
  <c r="J109" i="9"/>
  <c r="J91" i="9"/>
  <c r="N133" i="9"/>
  <c r="N109" i="9"/>
  <c r="N91" i="9"/>
  <c r="E134" i="9"/>
  <c r="E110" i="9"/>
  <c r="E92" i="9"/>
  <c r="I134" i="9"/>
  <c r="I110" i="9"/>
  <c r="I92" i="9"/>
  <c r="M134" i="9"/>
  <c r="M110" i="9"/>
  <c r="M92" i="9"/>
  <c r="D135" i="9"/>
  <c r="D111" i="9"/>
  <c r="D93" i="9"/>
  <c r="H135" i="9"/>
  <c r="H111" i="9"/>
  <c r="H93" i="9"/>
  <c r="L135" i="9"/>
  <c r="L111" i="9"/>
  <c r="L93" i="9"/>
  <c r="I133" i="9"/>
  <c r="N130" i="9"/>
  <c r="K129" i="9"/>
  <c r="H128" i="9"/>
  <c r="E127" i="9"/>
  <c r="O125" i="9"/>
  <c r="C83" i="9"/>
  <c r="K83" i="9"/>
  <c r="K101" i="9"/>
  <c r="N84" i="9"/>
  <c r="N102" i="9"/>
  <c r="J129" i="9"/>
  <c r="J105" i="9"/>
  <c r="J87" i="9"/>
  <c r="I130" i="9"/>
  <c r="I106" i="9"/>
  <c r="I88" i="9"/>
  <c r="H131" i="9"/>
  <c r="H107" i="9"/>
  <c r="H89" i="9"/>
  <c r="F90" i="9"/>
  <c r="F108" i="9"/>
  <c r="E91" i="9"/>
  <c r="E109" i="9"/>
  <c r="H92" i="9"/>
  <c r="H110" i="9"/>
  <c r="K93" i="9"/>
  <c r="K111" i="9"/>
  <c r="D130" i="9"/>
  <c r="H126" i="9"/>
  <c r="E131" i="9"/>
  <c r="H125" i="9"/>
  <c r="H101" i="9"/>
  <c r="H83" i="9"/>
  <c r="G126" i="9"/>
  <c r="G84" i="9"/>
  <c r="G102" i="9"/>
  <c r="E83" i="9"/>
  <c r="E101" i="9"/>
  <c r="I83" i="9"/>
  <c r="I101" i="9"/>
  <c r="M83" i="9"/>
  <c r="M101" i="9"/>
  <c r="D84" i="9"/>
  <c r="D102" i="9"/>
  <c r="H84" i="9"/>
  <c r="H102" i="9"/>
  <c r="L84" i="9"/>
  <c r="L102" i="9"/>
  <c r="C85" i="9"/>
  <c r="C103" i="9"/>
  <c r="G85" i="9"/>
  <c r="G103" i="9"/>
  <c r="K85" i="9"/>
  <c r="K103" i="9"/>
  <c r="O85" i="9"/>
  <c r="O103" i="9"/>
  <c r="F86" i="9"/>
  <c r="F104" i="9"/>
  <c r="J86" i="9"/>
  <c r="J104" i="9"/>
  <c r="N86" i="9"/>
  <c r="N104" i="9"/>
  <c r="D87" i="9"/>
  <c r="D129" i="9"/>
  <c r="D105" i="9"/>
  <c r="H129" i="9"/>
  <c r="H87" i="9"/>
  <c r="H105" i="9"/>
  <c r="L129" i="9"/>
  <c r="L87" i="9"/>
  <c r="L105" i="9"/>
  <c r="C130" i="9"/>
  <c r="C88" i="9"/>
  <c r="C106" i="9"/>
  <c r="G130" i="9"/>
  <c r="G88" i="9"/>
  <c r="G106" i="9"/>
  <c r="K130" i="9"/>
  <c r="K88" i="9"/>
  <c r="K106" i="9"/>
  <c r="O88" i="9"/>
  <c r="O106" i="9"/>
  <c r="O130" i="9"/>
  <c r="F131" i="9"/>
  <c r="F89" i="9"/>
  <c r="F107" i="9"/>
  <c r="J89" i="9"/>
  <c r="J131" i="9"/>
  <c r="J107" i="9"/>
  <c r="N131" i="9"/>
  <c r="N89" i="9"/>
  <c r="N107" i="9"/>
  <c r="D90" i="9"/>
  <c r="D108" i="9"/>
  <c r="H90" i="9"/>
  <c r="H108" i="9"/>
  <c r="L90" i="9"/>
  <c r="L108" i="9"/>
  <c r="C91" i="9"/>
  <c r="C109" i="9"/>
  <c r="G91" i="9"/>
  <c r="G109" i="9"/>
  <c r="K91" i="9"/>
  <c r="K109" i="9"/>
  <c r="O91" i="9"/>
  <c r="O109" i="9"/>
  <c r="F92" i="9"/>
  <c r="F110" i="9"/>
  <c r="J92" i="9"/>
  <c r="J110" i="9"/>
  <c r="N110" i="9"/>
  <c r="N92" i="9"/>
  <c r="E111" i="9"/>
  <c r="E93" i="9"/>
  <c r="I111" i="9"/>
  <c r="I93" i="9"/>
  <c r="M111" i="9"/>
  <c r="M93" i="9"/>
  <c r="K135" i="9"/>
  <c r="H134" i="9"/>
  <c r="E133" i="9"/>
  <c r="F128" i="9"/>
  <c r="C127" i="9"/>
  <c r="M125" i="9"/>
  <c r="I135" i="9"/>
  <c r="F134" i="9"/>
  <c r="C133" i="9"/>
  <c r="M131" i="9"/>
  <c r="J130" i="9"/>
  <c r="G129" i="9"/>
  <c r="N126" i="9"/>
  <c r="K125" i="9"/>
  <c r="O135" i="9"/>
  <c r="G83" i="9"/>
  <c r="G101" i="9"/>
  <c r="F84" i="9"/>
  <c r="F102" i="9"/>
  <c r="J84" i="9"/>
  <c r="J102" i="9"/>
  <c r="I85" i="9"/>
  <c r="I103" i="9"/>
  <c r="D86" i="9"/>
  <c r="D104" i="9"/>
  <c r="L86" i="9"/>
  <c r="L104" i="9"/>
  <c r="N129" i="9"/>
  <c r="N105" i="9"/>
  <c r="N87" i="9"/>
  <c r="M130" i="9"/>
  <c r="M106" i="9"/>
  <c r="M88" i="9"/>
  <c r="N90" i="9"/>
  <c r="N108" i="9"/>
  <c r="M91" i="9"/>
  <c r="M109" i="9"/>
  <c r="L92" i="9"/>
  <c r="L110" i="9"/>
  <c r="G93" i="9"/>
  <c r="G111" i="9"/>
  <c r="C135" i="9"/>
  <c r="J132" i="9"/>
  <c r="N128" i="9"/>
  <c r="E125" i="9"/>
  <c r="H132" i="9"/>
  <c r="C125" i="9"/>
  <c r="F125" i="9"/>
  <c r="F101" i="9"/>
  <c r="F83" i="9"/>
  <c r="J125" i="9"/>
  <c r="J101" i="9"/>
  <c r="J83" i="9"/>
  <c r="N125" i="9"/>
  <c r="N101" i="9"/>
  <c r="N83" i="9"/>
  <c r="E126" i="9"/>
  <c r="E102" i="9"/>
  <c r="E84" i="9"/>
  <c r="I126" i="9"/>
  <c r="I102" i="9"/>
  <c r="I84" i="9"/>
  <c r="M126" i="9"/>
  <c r="M102" i="9"/>
  <c r="M84" i="9"/>
  <c r="D127" i="9"/>
  <c r="D103" i="9"/>
  <c r="D85" i="9"/>
  <c r="H127" i="9"/>
  <c r="H103" i="9"/>
  <c r="H85" i="9"/>
  <c r="L127" i="9"/>
  <c r="L103" i="9"/>
  <c r="L85" i="9"/>
  <c r="C128" i="9"/>
  <c r="C104" i="9"/>
  <c r="C86" i="9"/>
  <c r="G128" i="9"/>
  <c r="G104" i="9"/>
  <c r="G86" i="9"/>
  <c r="K128" i="9"/>
  <c r="K104" i="9"/>
  <c r="K86" i="9"/>
  <c r="O128" i="9"/>
  <c r="O104" i="9"/>
  <c r="O86" i="9"/>
  <c r="E87" i="9"/>
  <c r="E105" i="9"/>
  <c r="I87" i="9"/>
  <c r="I105" i="9"/>
  <c r="M87" i="9"/>
  <c r="M105" i="9"/>
  <c r="D88" i="9"/>
  <c r="D106" i="9"/>
  <c r="H88" i="9"/>
  <c r="H106" i="9"/>
  <c r="L88" i="9"/>
  <c r="L106" i="9"/>
  <c r="C89" i="9"/>
  <c r="C107" i="9"/>
  <c r="G89" i="9"/>
  <c r="G107" i="9"/>
  <c r="K89" i="9"/>
  <c r="K107" i="9"/>
  <c r="O89" i="9"/>
  <c r="O107" i="9"/>
  <c r="E132" i="9"/>
  <c r="E90" i="9"/>
  <c r="E108" i="9"/>
  <c r="I132" i="9"/>
  <c r="I90" i="9"/>
  <c r="I108" i="9"/>
  <c r="M132" i="9"/>
  <c r="M90" i="9"/>
  <c r="M108" i="9"/>
  <c r="D133" i="9"/>
  <c r="D91" i="9"/>
  <c r="D109" i="9"/>
  <c r="H91" i="9"/>
  <c r="H109" i="9"/>
  <c r="H133" i="9"/>
  <c r="L133" i="9"/>
  <c r="L91" i="9"/>
  <c r="L109" i="9"/>
  <c r="C92" i="9"/>
  <c r="C134" i="9"/>
  <c r="C110" i="9"/>
  <c r="G134" i="9"/>
  <c r="G92" i="9"/>
  <c r="G110" i="9"/>
  <c r="K134" i="9"/>
  <c r="K92" i="9"/>
  <c r="K110" i="9"/>
  <c r="O110" i="9"/>
  <c r="O134" i="9"/>
  <c r="O92" i="9"/>
  <c r="F111" i="9"/>
  <c r="F135" i="9"/>
  <c r="F93" i="9"/>
  <c r="J111" i="9"/>
  <c r="J135" i="9"/>
  <c r="J93" i="9"/>
  <c r="N111" i="9"/>
  <c r="N93" i="9"/>
  <c r="N135" i="9"/>
  <c r="G135" i="9"/>
  <c r="D134" i="9"/>
  <c r="N132" i="9"/>
  <c r="K131" i="9"/>
  <c r="H130" i="9"/>
  <c r="E129" i="9"/>
  <c r="O127" i="9"/>
  <c r="L126" i="9"/>
  <c r="I125" i="9"/>
  <c r="E135" i="9"/>
  <c r="O133" i="9"/>
  <c r="L132" i="9"/>
  <c r="I131" i="9"/>
  <c r="F130" i="9"/>
  <c r="C129" i="9"/>
  <c r="M127" i="9"/>
  <c r="J126" i="9"/>
  <c r="G125" i="9"/>
  <c r="F29" i="9"/>
  <c r="J29" i="9"/>
  <c r="N29" i="9"/>
  <c r="E30" i="9"/>
  <c r="I30" i="9"/>
  <c r="M30" i="9"/>
  <c r="D31" i="9"/>
  <c r="H31" i="9"/>
  <c r="L31" i="9"/>
  <c r="C32" i="9"/>
  <c r="G32" i="9"/>
  <c r="K32" i="9"/>
  <c r="O32" i="9"/>
  <c r="D33" i="9"/>
  <c r="H33" i="9"/>
  <c r="L33" i="9"/>
  <c r="C34" i="9"/>
  <c r="G34" i="9"/>
  <c r="K34" i="9"/>
  <c r="O34" i="9"/>
  <c r="F35" i="9"/>
  <c r="J35" i="9"/>
  <c r="N35" i="9"/>
  <c r="D36" i="9"/>
  <c r="H36" i="9"/>
  <c r="L36" i="9"/>
  <c r="C37" i="9"/>
  <c r="G37" i="9"/>
  <c r="K37" i="9"/>
  <c r="O37" i="9"/>
  <c r="F38" i="9"/>
  <c r="J38" i="9"/>
  <c r="N38" i="9"/>
  <c r="E39" i="9"/>
  <c r="I39" i="9"/>
  <c r="M39" i="9"/>
  <c r="G29" i="9"/>
  <c r="K29" i="9"/>
  <c r="O29" i="9"/>
  <c r="F30" i="9"/>
  <c r="J30" i="9"/>
  <c r="N30" i="9"/>
  <c r="E31" i="9"/>
  <c r="I31" i="9"/>
  <c r="M31" i="9"/>
  <c r="D32" i="9"/>
  <c r="H32" i="9"/>
  <c r="L32" i="9"/>
  <c r="E33" i="9"/>
  <c r="I33" i="9"/>
  <c r="M33" i="9"/>
  <c r="D34" i="9"/>
  <c r="H34" i="9"/>
  <c r="L34" i="9"/>
  <c r="C35" i="9"/>
  <c r="G35" i="9"/>
  <c r="K35" i="9"/>
  <c r="O35" i="9"/>
  <c r="E36" i="9"/>
  <c r="I36" i="9"/>
  <c r="M36" i="9"/>
  <c r="D37" i="9"/>
  <c r="H37" i="9"/>
  <c r="L37" i="9"/>
  <c r="C38" i="9"/>
  <c r="G38" i="9"/>
  <c r="K38" i="9"/>
  <c r="O38" i="9"/>
  <c r="F39" i="9"/>
  <c r="J39" i="9"/>
  <c r="N39" i="9"/>
  <c r="D29" i="9"/>
  <c r="C29" i="9"/>
  <c r="H29" i="9"/>
  <c r="L29" i="9"/>
  <c r="C30" i="9"/>
  <c r="G30" i="9"/>
  <c r="K30" i="9"/>
  <c r="O30" i="9"/>
  <c r="F31" i="9"/>
  <c r="J31" i="9"/>
  <c r="N31" i="9"/>
  <c r="E32" i="9"/>
  <c r="I32" i="9"/>
  <c r="M32" i="9"/>
  <c r="F33" i="9"/>
  <c r="J33" i="9"/>
  <c r="N33" i="9"/>
  <c r="E34" i="9"/>
  <c r="I34" i="9"/>
  <c r="M34" i="9"/>
  <c r="D35" i="9"/>
  <c r="H35" i="9"/>
  <c r="L35" i="9"/>
  <c r="F36" i="9"/>
  <c r="J36" i="9"/>
  <c r="N36" i="9"/>
  <c r="E37" i="9"/>
  <c r="I37" i="9"/>
  <c r="M37" i="9"/>
  <c r="D38" i="9"/>
  <c r="H38" i="9"/>
  <c r="L38" i="9"/>
  <c r="C39" i="9"/>
  <c r="G39" i="9"/>
  <c r="K39" i="9"/>
  <c r="O39" i="9"/>
  <c r="E29" i="9"/>
  <c r="I29" i="9"/>
  <c r="M29" i="9"/>
  <c r="D30" i="9"/>
  <c r="H30" i="9"/>
  <c r="L30" i="9"/>
  <c r="C31" i="9"/>
  <c r="G31" i="9"/>
  <c r="K31" i="9"/>
  <c r="O31" i="9"/>
  <c r="F32" i="9"/>
  <c r="J32" i="9"/>
  <c r="N32" i="9"/>
  <c r="C33" i="9"/>
  <c r="G33" i="9"/>
  <c r="K33" i="9"/>
  <c r="O33" i="9"/>
  <c r="F34" i="9"/>
  <c r="J34" i="9"/>
  <c r="N34" i="9"/>
  <c r="E35" i="9"/>
  <c r="I35" i="9"/>
  <c r="M35" i="9"/>
  <c r="C36" i="9"/>
  <c r="G36" i="9"/>
  <c r="K36" i="9"/>
  <c r="O36" i="9"/>
  <c r="F37" i="9"/>
  <c r="J37" i="9"/>
  <c r="N37" i="9"/>
  <c r="E38" i="9"/>
  <c r="I38" i="9"/>
  <c r="M38" i="9"/>
  <c r="D39" i="9"/>
  <c r="H39" i="9"/>
  <c r="L39" i="9"/>
  <c r="B281" i="9" l="1"/>
  <c r="B68" i="9"/>
  <c r="B67" i="9"/>
  <c r="B255" i="9"/>
  <c r="B237" i="9"/>
  <c r="D247" i="9" s="1"/>
  <c r="D250" i="9" s="1"/>
  <c r="D251" i="9" s="1"/>
  <c r="B238" i="9"/>
  <c r="B187" i="9"/>
  <c r="B220" i="9"/>
  <c r="B188" i="9"/>
  <c r="B256" i="9"/>
  <c r="B219" i="9"/>
  <c r="B221" i="9" s="1"/>
  <c r="B146" i="9"/>
  <c r="B145" i="9"/>
  <c r="B127" i="9"/>
  <c r="B128" i="9"/>
  <c r="B103" i="9"/>
  <c r="B104" i="9"/>
  <c r="B31" i="9"/>
  <c r="B32" i="9"/>
  <c r="C197" i="9" l="1"/>
  <c r="B189" i="9"/>
  <c r="M77" i="9"/>
  <c r="M80" i="9" s="1"/>
  <c r="M81" i="9" s="1"/>
  <c r="I77" i="9"/>
  <c r="I80" i="9" s="1"/>
  <c r="I81" i="9" s="1"/>
  <c r="B70" i="9"/>
  <c r="E77" i="9"/>
  <c r="E80" i="9" s="1"/>
  <c r="E81" i="9" s="1"/>
  <c r="H77" i="9"/>
  <c r="H80" i="9" s="1"/>
  <c r="H81" i="9" s="1"/>
  <c r="L77" i="9"/>
  <c r="L80" i="9" s="1"/>
  <c r="L81" i="9" s="1"/>
  <c r="D77" i="9"/>
  <c r="D80" i="9" s="1"/>
  <c r="D81" i="9" s="1"/>
  <c r="B69" i="9"/>
  <c r="O77" i="9"/>
  <c r="O80" i="9" s="1"/>
  <c r="O81" i="9" s="1"/>
  <c r="C77" i="9"/>
  <c r="J77" i="9"/>
  <c r="J80" i="9" s="1"/>
  <c r="J81" i="9" s="1"/>
  <c r="K77" i="9"/>
  <c r="K80" i="9" s="1"/>
  <c r="K81" i="9" s="1"/>
  <c r="N77" i="9"/>
  <c r="N80" i="9" s="1"/>
  <c r="N81" i="9" s="1"/>
  <c r="F77" i="9"/>
  <c r="F80" i="9" s="1"/>
  <c r="F81" i="9" s="1"/>
  <c r="G77" i="9"/>
  <c r="G80" i="9" s="1"/>
  <c r="G81" i="9" s="1"/>
  <c r="K265" i="9"/>
  <c r="K268" i="9" s="1"/>
  <c r="K269" i="9" s="1"/>
  <c r="B190" i="9"/>
  <c r="J265" i="9"/>
  <c r="J268" i="9" s="1"/>
  <c r="J269" i="9" s="1"/>
  <c r="C265" i="9"/>
  <c r="C268" i="9" s="1"/>
  <c r="C269" i="9" s="1"/>
  <c r="M265" i="9"/>
  <c r="M268" i="9" s="1"/>
  <c r="M269" i="9" s="1"/>
  <c r="F229" i="9"/>
  <c r="F232" i="9" s="1"/>
  <c r="G247" i="9"/>
  <c r="G250" i="9" s="1"/>
  <c r="G251" i="9" s="1"/>
  <c r="K247" i="9"/>
  <c r="K250" i="9" s="1"/>
  <c r="K251" i="9" s="1"/>
  <c r="N247" i="9"/>
  <c r="N250" i="9" s="1"/>
  <c r="N251" i="9" s="1"/>
  <c r="J247" i="9"/>
  <c r="J250" i="9" s="1"/>
  <c r="J251" i="9" s="1"/>
  <c r="B240" i="9"/>
  <c r="F247" i="9"/>
  <c r="F250" i="9" s="1"/>
  <c r="F251" i="9" s="1"/>
  <c r="H197" i="9"/>
  <c r="H202" i="9" s="1"/>
  <c r="H208" i="9" s="1"/>
  <c r="B258" i="9"/>
  <c r="O247" i="9"/>
  <c r="O250" i="9" s="1"/>
  <c r="O251" i="9" s="1"/>
  <c r="L247" i="9"/>
  <c r="L250" i="9" s="1"/>
  <c r="L251" i="9" s="1"/>
  <c r="I197" i="9"/>
  <c r="I200" i="9" s="1"/>
  <c r="M229" i="9"/>
  <c r="M232" i="9" s="1"/>
  <c r="F197" i="9"/>
  <c r="F202" i="9" s="1"/>
  <c r="F208" i="9" s="1"/>
  <c r="E229" i="9"/>
  <c r="E232" i="9" s="1"/>
  <c r="K229" i="9"/>
  <c r="K232" i="9" s="1"/>
  <c r="E265" i="9"/>
  <c r="E268" i="9" s="1"/>
  <c r="E269" i="9" s="1"/>
  <c r="M247" i="9"/>
  <c r="M250" i="9" s="1"/>
  <c r="M251" i="9" s="1"/>
  <c r="H247" i="9"/>
  <c r="H250" i="9" s="1"/>
  <c r="H251" i="9" s="1"/>
  <c r="B239" i="9"/>
  <c r="J229" i="9"/>
  <c r="J232" i="9" s="1"/>
  <c r="H265" i="9"/>
  <c r="H268" i="9" s="1"/>
  <c r="H269" i="9" s="1"/>
  <c r="O265" i="9"/>
  <c r="O268" i="9" s="1"/>
  <c r="O269" i="9" s="1"/>
  <c r="H229" i="9"/>
  <c r="H232" i="9" s="1"/>
  <c r="G229" i="9"/>
  <c r="G232" i="9" s="1"/>
  <c r="L229" i="9"/>
  <c r="L232" i="9" s="1"/>
  <c r="N229" i="9"/>
  <c r="N232" i="9" s="1"/>
  <c r="L265" i="9"/>
  <c r="L268" i="9" s="1"/>
  <c r="L269" i="9" s="1"/>
  <c r="G265" i="9"/>
  <c r="G268" i="9" s="1"/>
  <c r="G269" i="9" s="1"/>
  <c r="N265" i="9"/>
  <c r="N268" i="9" s="1"/>
  <c r="N269" i="9" s="1"/>
  <c r="B257" i="9"/>
  <c r="C247" i="9"/>
  <c r="I247" i="9"/>
  <c r="I250" i="9" s="1"/>
  <c r="I251" i="9" s="1"/>
  <c r="E247" i="9"/>
  <c r="E250" i="9" s="1"/>
  <c r="E251" i="9" s="1"/>
  <c r="F265" i="9"/>
  <c r="F268" i="9" s="1"/>
  <c r="F269" i="9" s="1"/>
  <c r="D265" i="9"/>
  <c r="I265" i="9"/>
  <c r="I268" i="9" s="1"/>
  <c r="I269" i="9" s="1"/>
  <c r="D197" i="9"/>
  <c r="D202" i="9" s="1"/>
  <c r="D208" i="9" s="1"/>
  <c r="J197" i="9"/>
  <c r="J200" i="9" s="1"/>
  <c r="O197" i="9"/>
  <c r="O202" i="9" s="1"/>
  <c r="O208" i="9" s="1"/>
  <c r="E197" i="9"/>
  <c r="E200" i="9" s="1"/>
  <c r="G197" i="9"/>
  <c r="G200" i="9" s="1"/>
  <c r="M197" i="9"/>
  <c r="M202" i="9" s="1"/>
  <c r="M208" i="9" s="1"/>
  <c r="K197" i="9"/>
  <c r="K202" i="9" s="1"/>
  <c r="K208" i="9" s="1"/>
  <c r="L197" i="9"/>
  <c r="L202" i="9" s="1"/>
  <c r="L208" i="9" s="1"/>
  <c r="N197" i="9"/>
  <c r="N200" i="9" s="1"/>
  <c r="C202" i="9"/>
  <c r="C208" i="9" s="1"/>
  <c r="L248" i="9"/>
  <c r="O248" i="9"/>
  <c r="N248" i="9"/>
  <c r="K248" i="9"/>
  <c r="I248" i="9"/>
  <c r="D248" i="9"/>
  <c r="F248" i="9"/>
  <c r="G248" i="9"/>
  <c r="J248" i="9"/>
  <c r="E248" i="9"/>
  <c r="M248" i="9"/>
  <c r="H248" i="9"/>
  <c r="C248" i="9"/>
  <c r="B222" i="9"/>
  <c r="O229" i="9"/>
  <c r="O232" i="9" s="1"/>
  <c r="I229" i="9"/>
  <c r="I232" i="9" s="1"/>
  <c r="D229" i="9"/>
  <c r="D232" i="9" s="1"/>
  <c r="C229" i="9"/>
  <c r="C232" i="9" s="1"/>
  <c r="M155" i="9"/>
  <c r="E155" i="9"/>
  <c r="O155" i="9"/>
  <c r="J155" i="9"/>
  <c r="L155" i="9"/>
  <c r="B148" i="9"/>
  <c r="D155" i="9"/>
  <c r="C155" i="9"/>
  <c r="C160" i="9" s="1"/>
  <c r="C163" i="9" s="1"/>
  <c r="C166" i="9" s="1"/>
  <c r="C169" i="9" s="1"/>
  <c r="C172" i="9" s="1"/>
  <c r="C175" i="9" s="1"/>
  <c r="C178" i="9" s="1"/>
  <c r="C181" i="9" s="1"/>
  <c r="I155" i="9"/>
  <c r="B147" i="9"/>
  <c r="N155" i="9"/>
  <c r="G155" i="9"/>
  <c r="H155" i="9"/>
  <c r="F155" i="9"/>
  <c r="K155" i="9"/>
  <c r="E113" i="9"/>
  <c r="J113" i="9"/>
  <c r="K113" i="9"/>
  <c r="D113" i="9"/>
  <c r="G113" i="9"/>
  <c r="L113" i="9"/>
  <c r="I113" i="9"/>
  <c r="N113" i="9"/>
  <c r="O113" i="9"/>
  <c r="M113" i="9"/>
  <c r="C113" i="9"/>
  <c r="H113" i="9"/>
  <c r="F113" i="9"/>
  <c r="I137" i="9"/>
  <c r="I140" i="9" s="1"/>
  <c r="I141" i="9" s="1"/>
  <c r="B129" i="9"/>
  <c r="J137" i="9"/>
  <c r="J140" i="9" s="1"/>
  <c r="J141" i="9" s="1"/>
  <c r="H137" i="9"/>
  <c r="H140" i="9" s="1"/>
  <c r="H141" i="9" s="1"/>
  <c r="O137" i="9"/>
  <c r="O140" i="9" s="1"/>
  <c r="O141" i="9" s="1"/>
  <c r="D137" i="9"/>
  <c r="D140" i="9" s="1"/>
  <c r="D141" i="9" s="1"/>
  <c r="F137" i="9"/>
  <c r="F140" i="9" s="1"/>
  <c r="F141" i="9" s="1"/>
  <c r="B130" i="9"/>
  <c r="M137" i="9"/>
  <c r="M140" i="9" s="1"/>
  <c r="M141" i="9" s="1"/>
  <c r="E137" i="9"/>
  <c r="E140" i="9" s="1"/>
  <c r="E141" i="9" s="1"/>
  <c r="C137" i="9"/>
  <c r="N137" i="9"/>
  <c r="N140" i="9" s="1"/>
  <c r="N141" i="9" s="1"/>
  <c r="L137" i="9"/>
  <c r="L140" i="9" s="1"/>
  <c r="L141" i="9" s="1"/>
  <c r="G137" i="9"/>
  <c r="G140" i="9" s="1"/>
  <c r="G141" i="9" s="1"/>
  <c r="K137" i="9"/>
  <c r="K140" i="9" s="1"/>
  <c r="K141" i="9" s="1"/>
  <c r="B105" i="9"/>
  <c r="B106" i="9"/>
  <c r="J41" i="9"/>
  <c r="H41" i="9"/>
  <c r="M41" i="9"/>
  <c r="C41" i="9"/>
  <c r="L41" i="9"/>
  <c r="F41" i="9"/>
  <c r="D41" i="9"/>
  <c r="I41" i="9"/>
  <c r="O41" i="9"/>
  <c r="E41" i="9"/>
  <c r="N41" i="9"/>
  <c r="G41" i="9"/>
  <c r="K41" i="9"/>
  <c r="B33" i="9"/>
  <c r="B34" i="9"/>
  <c r="K205" i="9" l="1"/>
  <c r="K211" i="9" s="1"/>
  <c r="K214" i="9" s="1"/>
  <c r="D205" i="9"/>
  <c r="D211" i="9" s="1"/>
  <c r="D214" i="9" s="1"/>
  <c r="F205" i="9"/>
  <c r="F211" i="9" s="1"/>
  <c r="F214" i="9" s="1"/>
  <c r="L205" i="9"/>
  <c r="L211" i="9" s="1"/>
  <c r="L214" i="9" s="1"/>
  <c r="O205" i="9"/>
  <c r="O211" i="9" s="1"/>
  <c r="O214" i="9" s="1"/>
  <c r="H205" i="9"/>
  <c r="H211" i="9" s="1"/>
  <c r="H214" i="9" s="1"/>
  <c r="C205" i="9"/>
  <c r="C211" i="9" s="1"/>
  <c r="C214" i="9" s="1"/>
  <c r="M205" i="9"/>
  <c r="M211" i="9" s="1"/>
  <c r="M214" i="9" s="1"/>
  <c r="I201" i="9"/>
  <c r="N201" i="9"/>
  <c r="G201" i="9"/>
  <c r="E201" i="9"/>
  <c r="J201" i="9"/>
  <c r="O233" i="9"/>
  <c r="L233" i="9"/>
  <c r="G233" i="9"/>
  <c r="J233" i="9"/>
  <c r="M233" i="9"/>
  <c r="F233" i="9"/>
  <c r="D233" i="9"/>
  <c r="H233" i="9"/>
  <c r="K233" i="9"/>
  <c r="I233" i="9"/>
  <c r="N233" i="9"/>
  <c r="E233" i="9"/>
  <c r="B43" i="9"/>
  <c r="B283" i="9" s="1"/>
  <c r="B71" i="9"/>
  <c r="B72" i="9" s="1"/>
  <c r="P77" i="9"/>
  <c r="C80" i="9"/>
  <c r="B191" i="9"/>
  <c r="B192" i="9" s="1"/>
  <c r="F200" i="9"/>
  <c r="H200" i="9"/>
  <c r="I202" i="9"/>
  <c r="I208" i="9" s="1"/>
  <c r="O200" i="9"/>
  <c r="M200" i="9"/>
  <c r="N202" i="9"/>
  <c r="N208" i="9" s="1"/>
  <c r="K200" i="9"/>
  <c r="B259" i="9"/>
  <c r="B260" i="9" s="1"/>
  <c r="B241" i="9"/>
  <c r="B242" i="9" s="1"/>
  <c r="G202" i="9"/>
  <c r="G208" i="9" s="1"/>
  <c r="C200" i="9"/>
  <c r="L200" i="9"/>
  <c r="J202" i="9"/>
  <c r="J208" i="9" s="1"/>
  <c r="D200" i="9"/>
  <c r="D268" i="9"/>
  <c r="P265" i="9"/>
  <c r="P247" i="9"/>
  <c r="C250" i="9"/>
  <c r="E202" i="9"/>
  <c r="E208" i="9" s="1"/>
  <c r="P197" i="9"/>
  <c r="P202" i="9" s="1"/>
  <c r="P208" i="9" s="1"/>
  <c r="P248" i="9"/>
  <c r="A248" i="9" s="1"/>
  <c r="P229" i="9"/>
  <c r="C233" i="9"/>
  <c r="P232" i="9"/>
  <c r="B223" i="9"/>
  <c r="B224" i="9" s="1"/>
  <c r="K158" i="9"/>
  <c r="K159" i="9" s="1"/>
  <c r="K160" i="9"/>
  <c r="K163" i="9" s="1"/>
  <c r="K166" i="9" s="1"/>
  <c r="K169" i="9" s="1"/>
  <c r="K172" i="9" s="1"/>
  <c r="K175" i="9" s="1"/>
  <c r="K178" i="9" s="1"/>
  <c r="K181" i="9" s="1"/>
  <c r="N158" i="9"/>
  <c r="N159" i="9" s="1"/>
  <c r="N160" i="9"/>
  <c r="N163" i="9" s="1"/>
  <c r="N166" i="9" s="1"/>
  <c r="N169" i="9" s="1"/>
  <c r="N172" i="9" s="1"/>
  <c r="N175" i="9" s="1"/>
  <c r="N178" i="9" s="1"/>
  <c r="N181" i="9" s="1"/>
  <c r="D158" i="9"/>
  <c r="D159" i="9" s="1"/>
  <c r="D160" i="9"/>
  <c r="D163" i="9" s="1"/>
  <c r="D166" i="9" s="1"/>
  <c r="D169" i="9" s="1"/>
  <c r="D172" i="9" s="1"/>
  <c r="D175" i="9" s="1"/>
  <c r="D178" i="9" s="1"/>
  <c r="D181" i="9" s="1"/>
  <c r="O158" i="9"/>
  <c r="O159" i="9" s="1"/>
  <c r="O160" i="9"/>
  <c r="O163" i="9" s="1"/>
  <c r="O166" i="9" s="1"/>
  <c r="O169" i="9" s="1"/>
  <c r="O172" i="9" s="1"/>
  <c r="O175" i="9" s="1"/>
  <c r="O178" i="9" s="1"/>
  <c r="O181" i="9" s="1"/>
  <c r="F158" i="9"/>
  <c r="F159" i="9" s="1"/>
  <c r="F160" i="9"/>
  <c r="F163" i="9" s="1"/>
  <c r="F166" i="9" s="1"/>
  <c r="F169" i="9" s="1"/>
  <c r="F172" i="9" s="1"/>
  <c r="F175" i="9" s="1"/>
  <c r="F178" i="9" s="1"/>
  <c r="F181" i="9" s="1"/>
  <c r="E158" i="9"/>
  <c r="E159" i="9" s="1"/>
  <c r="E160" i="9"/>
  <c r="E163" i="9" s="1"/>
  <c r="E166" i="9" s="1"/>
  <c r="E169" i="9" s="1"/>
  <c r="E172" i="9" s="1"/>
  <c r="E175" i="9" s="1"/>
  <c r="E178" i="9" s="1"/>
  <c r="E181" i="9" s="1"/>
  <c r="H158" i="9"/>
  <c r="H159" i="9" s="1"/>
  <c r="H160" i="9"/>
  <c r="H163" i="9" s="1"/>
  <c r="H166" i="9" s="1"/>
  <c r="H169" i="9" s="1"/>
  <c r="H172" i="9" s="1"/>
  <c r="H175" i="9" s="1"/>
  <c r="H178" i="9" s="1"/>
  <c r="H181" i="9" s="1"/>
  <c r="I158" i="9"/>
  <c r="I159" i="9" s="1"/>
  <c r="I160" i="9"/>
  <c r="I163" i="9" s="1"/>
  <c r="I166" i="9" s="1"/>
  <c r="I169" i="9" s="1"/>
  <c r="I172" i="9" s="1"/>
  <c r="I175" i="9" s="1"/>
  <c r="I178" i="9" s="1"/>
  <c r="I181" i="9" s="1"/>
  <c r="L158" i="9"/>
  <c r="L159" i="9" s="1"/>
  <c r="L160" i="9"/>
  <c r="L163" i="9" s="1"/>
  <c r="L166" i="9" s="1"/>
  <c r="L169" i="9" s="1"/>
  <c r="L172" i="9" s="1"/>
  <c r="L175" i="9" s="1"/>
  <c r="L178" i="9" s="1"/>
  <c r="L181" i="9" s="1"/>
  <c r="M158" i="9"/>
  <c r="M159" i="9" s="1"/>
  <c r="M160" i="9"/>
  <c r="M163" i="9" s="1"/>
  <c r="M166" i="9" s="1"/>
  <c r="M169" i="9" s="1"/>
  <c r="M172" i="9" s="1"/>
  <c r="M175" i="9" s="1"/>
  <c r="M178" i="9" s="1"/>
  <c r="M181" i="9" s="1"/>
  <c r="G158" i="9"/>
  <c r="G159" i="9" s="1"/>
  <c r="G160" i="9"/>
  <c r="G163" i="9" s="1"/>
  <c r="G166" i="9" s="1"/>
  <c r="G169" i="9" s="1"/>
  <c r="G172" i="9" s="1"/>
  <c r="G175" i="9" s="1"/>
  <c r="G178" i="9" s="1"/>
  <c r="G181" i="9" s="1"/>
  <c r="J158" i="9"/>
  <c r="J159" i="9" s="1"/>
  <c r="J160" i="9"/>
  <c r="J163" i="9" s="1"/>
  <c r="J166" i="9" s="1"/>
  <c r="J169" i="9" s="1"/>
  <c r="J172" i="9" s="1"/>
  <c r="J175" i="9" s="1"/>
  <c r="J178" i="9" s="1"/>
  <c r="J181" i="9" s="1"/>
  <c r="B149" i="9"/>
  <c r="B150" i="9" s="1"/>
  <c r="C158" i="9"/>
  <c r="P155" i="9"/>
  <c r="P160" i="9" s="1"/>
  <c r="P163" i="9" s="1"/>
  <c r="P166" i="9" s="1"/>
  <c r="P169" i="9" s="1"/>
  <c r="P172" i="9" s="1"/>
  <c r="P175" i="9" s="1"/>
  <c r="P178" i="9" s="1"/>
  <c r="P181" i="9" s="1"/>
  <c r="H116" i="9"/>
  <c r="H117" i="9" s="1"/>
  <c r="H118" i="9"/>
  <c r="H121" i="9" s="1"/>
  <c r="N116" i="9"/>
  <c r="N117" i="9" s="1"/>
  <c r="N118" i="9"/>
  <c r="N121" i="9" s="1"/>
  <c r="D116" i="9"/>
  <c r="D117" i="9" s="1"/>
  <c r="D118" i="9"/>
  <c r="D121" i="9" s="1"/>
  <c r="C118" i="9"/>
  <c r="C121" i="9" s="1"/>
  <c r="C116" i="9"/>
  <c r="P113" i="9"/>
  <c r="P118" i="9" s="1"/>
  <c r="P121" i="9" s="1"/>
  <c r="I118" i="9"/>
  <c r="I121" i="9" s="1"/>
  <c r="I116" i="9"/>
  <c r="I117" i="9" s="1"/>
  <c r="K118" i="9"/>
  <c r="K121" i="9" s="1"/>
  <c r="K116" i="9"/>
  <c r="K117" i="9" s="1"/>
  <c r="M118" i="9"/>
  <c r="M121" i="9" s="1"/>
  <c r="M116" i="9"/>
  <c r="M117" i="9" s="1"/>
  <c r="L116" i="9"/>
  <c r="L117" i="9" s="1"/>
  <c r="L118" i="9"/>
  <c r="L121" i="9" s="1"/>
  <c r="J116" i="9"/>
  <c r="J117" i="9" s="1"/>
  <c r="J118" i="9"/>
  <c r="J121" i="9" s="1"/>
  <c r="F116" i="9"/>
  <c r="F117" i="9" s="1"/>
  <c r="F118" i="9"/>
  <c r="F121" i="9" s="1"/>
  <c r="O118" i="9"/>
  <c r="O121" i="9" s="1"/>
  <c r="O116" i="9"/>
  <c r="O117" i="9" s="1"/>
  <c r="G118" i="9"/>
  <c r="G121" i="9" s="1"/>
  <c r="G116" i="9"/>
  <c r="G117" i="9" s="1"/>
  <c r="E118" i="9"/>
  <c r="E121" i="9" s="1"/>
  <c r="E116" i="9"/>
  <c r="E117" i="9" s="1"/>
  <c r="B131" i="9"/>
  <c r="B132" i="9" s="1"/>
  <c r="J138" i="9" s="1"/>
  <c r="C140" i="9"/>
  <c r="P137" i="9"/>
  <c r="B107" i="9"/>
  <c r="B108" i="9" s="1"/>
  <c r="K44" i="9"/>
  <c r="K45" i="9" s="1"/>
  <c r="K46" i="9"/>
  <c r="O44" i="9"/>
  <c r="O45" i="9" s="1"/>
  <c r="O46" i="9"/>
  <c r="L44" i="9"/>
  <c r="L45" i="9" s="1"/>
  <c r="L46" i="9"/>
  <c r="J44" i="9"/>
  <c r="J45" i="9" s="1"/>
  <c r="J46" i="9"/>
  <c r="G44" i="9"/>
  <c r="G45" i="9" s="1"/>
  <c r="G46" i="9"/>
  <c r="I44" i="9"/>
  <c r="I45" i="9" s="1"/>
  <c r="I46" i="9"/>
  <c r="C44" i="9"/>
  <c r="C45" i="9" s="1"/>
  <c r="C46" i="9"/>
  <c r="P41" i="9"/>
  <c r="N44" i="9"/>
  <c r="N45" i="9" s="1"/>
  <c r="N46" i="9"/>
  <c r="D44" i="9"/>
  <c r="D45" i="9" s="1"/>
  <c r="D46" i="9"/>
  <c r="M44" i="9"/>
  <c r="M45" i="9" s="1"/>
  <c r="M46" i="9"/>
  <c r="E44" i="9"/>
  <c r="E45" i="9" s="1"/>
  <c r="E46" i="9"/>
  <c r="F44" i="9"/>
  <c r="F45" i="9" s="1"/>
  <c r="F46" i="9"/>
  <c r="H44" i="9"/>
  <c r="H45" i="9" s="1"/>
  <c r="H46" i="9"/>
  <c r="B35" i="9"/>
  <c r="B36" i="9" s="1"/>
  <c r="P205" i="9" l="1"/>
  <c r="P211" i="9" s="1"/>
  <c r="P214" i="9" s="1"/>
  <c r="G205" i="9"/>
  <c r="G211" i="9" s="1"/>
  <c r="G214" i="9" s="1"/>
  <c r="N205" i="9"/>
  <c r="N211" i="9" s="1"/>
  <c r="N214" i="9" s="1"/>
  <c r="J205" i="9"/>
  <c r="J211" i="9" s="1"/>
  <c r="J214" i="9" s="1"/>
  <c r="E205" i="9"/>
  <c r="E211" i="9" s="1"/>
  <c r="E214" i="9" s="1"/>
  <c r="I205" i="9"/>
  <c r="I211" i="9" s="1"/>
  <c r="I214" i="9" s="1"/>
  <c r="D201" i="9"/>
  <c r="H201" i="9"/>
  <c r="M201" i="9"/>
  <c r="F201" i="9"/>
  <c r="L201" i="9"/>
  <c r="O201" i="9"/>
  <c r="C201" i="9"/>
  <c r="K201" i="9"/>
  <c r="P233" i="9"/>
  <c r="I49" i="9"/>
  <c r="H49" i="9"/>
  <c r="E49" i="9"/>
  <c r="C49" i="9"/>
  <c r="G49" i="9"/>
  <c r="G52" i="9" s="1"/>
  <c r="L49" i="9"/>
  <c r="K49" i="9"/>
  <c r="J49" i="9"/>
  <c r="O49" i="9"/>
  <c r="D49" i="9"/>
  <c r="F49" i="9"/>
  <c r="F52" i="9" s="1"/>
  <c r="M49" i="9"/>
  <c r="N49" i="9"/>
  <c r="D198" i="9"/>
  <c r="D203" i="9" s="1"/>
  <c r="D209" i="9" s="1"/>
  <c r="H198" i="9"/>
  <c r="H203" i="9" s="1"/>
  <c r="H209" i="9" s="1"/>
  <c r="G198" i="9"/>
  <c r="G203" i="9" s="1"/>
  <c r="G209" i="9" s="1"/>
  <c r="I198" i="9"/>
  <c r="I203" i="9" s="1"/>
  <c r="I209" i="9" s="1"/>
  <c r="M198" i="9"/>
  <c r="M203" i="9" s="1"/>
  <c r="M209" i="9" s="1"/>
  <c r="D78" i="9"/>
  <c r="C78" i="9"/>
  <c r="I78" i="9"/>
  <c r="J78" i="9"/>
  <c r="O78" i="9"/>
  <c r="L78" i="9"/>
  <c r="F78" i="9"/>
  <c r="K78" i="9"/>
  <c r="N78" i="9"/>
  <c r="M78" i="9"/>
  <c r="H78" i="9"/>
  <c r="G78" i="9"/>
  <c r="E78" i="9"/>
  <c r="P80" i="9"/>
  <c r="C81" i="9"/>
  <c r="P81" i="9" s="1"/>
  <c r="N198" i="9"/>
  <c r="N203" i="9" s="1"/>
  <c r="N209" i="9" s="1"/>
  <c r="E198" i="9"/>
  <c r="E203" i="9" s="1"/>
  <c r="E209" i="9" s="1"/>
  <c r="O198" i="9"/>
  <c r="O203" i="9" s="1"/>
  <c r="O209" i="9" s="1"/>
  <c r="L198" i="9"/>
  <c r="L203" i="9" s="1"/>
  <c r="L209" i="9" s="1"/>
  <c r="C198" i="9"/>
  <c r="C203" i="9" s="1"/>
  <c r="C209" i="9" s="1"/>
  <c r="J198" i="9"/>
  <c r="J203" i="9" s="1"/>
  <c r="J209" i="9" s="1"/>
  <c r="K198" i="9"/>
  <c r="K203" i="9" s="1"/>
  <c r="K209" i="9" s="1"/>
  <c r="F198" i="9"/>
  <c r="F203" i="9" s="1"/>
  <c r="F209" i="9" s="1"/>
  <c r="P46" i="9"/>
  <c r="H138" i="9"/>
  <c r="J266" i="9"/>
  <c r="G266" i="9"/>
  <c r="C266" i="9"/>
  <c r="L266" i="9"/>
  <c r="N266" i="9"/>
  <c r="M266" i="9"/>
  <c r="D266" i="9"/>
  <c r="E266" i="9"/>
  <c r="K266" i="9"/>
  <c r="O266" i="9"/>
  <c r="H266" i="9"/>
  <c r="F266" i="9"/>
  <c r="I266" i="9"/>
  <c r="E230" i="9"/>
  <c r="I230" i="9"/>
  <c r="K230" i="9"/>
  <c r="J230" i="9"/>
  <c r="L230" i="9"/>
  <c r="G230" i="9"/>
  <c r="N230" i="9"/>
  <c r="F230" i="9"/>
  <c r="D230" i="9"/>
  <c r="O230" i="9"/>
  <c r="C230" i="9"/>
  <c r="H230" i="9"/>
  <c r="M230" i="9"/>
  <c r="P200" i="9"/>
  <c r="D269" i="9"/>
  <c r="P269" i="9" s="1"/>
  <c r="P268" i="9"/>
  <c r="C251" i="9"/>
  <c r="P251" i="9" s="1"/>
  <c r="P250" i="9"/>
  <c r="J156" i="9"/>
  <c r="J161" i="9" s="1"/>
  <c r="J164" i="9" s="1"/>
  <c r="J167" i="9" s="1"/>
  <c r="J170" i="9" s="1"/>
  <c r="J173" i="9" s="1"/>
  <c r="J176" i="9" s="1"/>
  <c r="J179" i="9" s="1"/>
  <c r="J182" i="9" s="1"/>
  <c r="N156" i="9"/>
  <c r="N161" i="9" s="1"/>
  <c r="N164" i="9" s="1"/>
  <c r="N167" i="9" s="1"/>
  <c r="N170" i="9" s="1"/>
  <c r="N173" i="9" s="1"/>
  <c r="N176" i="9" s="1"/>
  <c r="N179" i="9" s="1"/>
  <c r="N182" i="9" s="1"/>
  <c r="C156" i="9"/>
  <c r="E156" i="9"/>
  <c r="E161" i="9" s="1"/>
  <c r="E164" i="9" s="1"/>
  <c r="E167" i="9" s="1"/>
  <c r="E170" i="9" s="1"/>
  <c r="E173" i="9" s="1"/>
  <c r="E176" i="9" s="1"/>
  <c r="E179" i="9" s="1"/>
  <c r="E182" i="9" s="1"/>
  <c r="H156" i="9"/>
  <c r="H161" i="9" s="1"/>
  <c r="H164" i="9" s="1"/>
  <c r="H167" i="9" s="1"/>
  <c r="H170" i="9" s="1"/>
  <c r="H173" i="9" s="1"/>
  <c r="H176" i="9" s="1"/>
  <c r="H179" i="9" s="1"/>
  <c r="H182" i="9" s="1"/>
  <c r="M156" i="9"/>
  <c r="M161" i="9" s="1"/>
  <c r="M164" i="9" s="1"/>
  <c r="M167" i="9" s="1"/>
  <c r="M170" i="9" s="1"/>
  <c r="M173" i="9" s="1"/>
  <c r="M176" i="9" s="1"/>
  <c r="M179" i="9" s="1"/>
  <c r="M182" i="9" s="1"/>
  <c r="K156" i="9"/>
  <c r="K161" i="9" s="1"/>
  <c r="K164" i="9" s="1"/>
  <c r="K167" i="9" s="1"/>
  <c r="K170" i="9" s="1"/>
  <c r="K173" i="9" s="1"/>
  <c r="K176" i="9" s="1"/>
  <c r="K179" i="9" s="1"/>
  <c r="K182" i="9" s="1"/>
  <c r="G156" i="9"/>
  <c r="G161" i="9" s="1"/>
  <c r="G164" i="9" s="1"/>
  <c r="G167" i="9" s="1"/>
  <c r="G170" i="9" s="1"/>
  <c r="G173" i="9" s="1"/>
  <c r="G176" i="9" s="1"/>
  <c r="G179" i="9" s="1"/>
  <c r="G182" i="9" s="1"/>
  <c r="I156" i="9"/>
  <c r="I161" i="9" s="1"/>
  <c r="I164" i="9" s="1"/>
  <c r="I167" i="9" s="1"/>
  <c r="I170" i="9" s="1"/>
  <c r="I173" i="9" s="1"/>
  <c r="I176" i="9" s="1"/>
  <c r="I179" i="9" s="1"/>
  <c r="I182" i="9" s="1"/>
  <c r="D156" i="9"/>
  <c r="D161" i="9" s="1"/>
  <c r="D164" i="9" s="1"/>
  <c r="D167" i="9" s="1"/>
  <c r="D170" i="9" s="1"/>
  <c r="D173" i="9" s="1"/>
  <c r="D176" i="9" s="1"/>
  <c r="D179" i="9" s="1"/>
  <c r="D182" i="9" s="1"/>
  <c r="O156" i="9"/>
  <c r="O161" i="9" s="1"/>
  <c r="O164" i="9" s="1"/>
  <c r="O167" i="9" s="1"/>
  <c r="O170" i="9" s="1"/>
  <c r="O173" i="9" s="1"/>
  <c r="O176" i="9" s="1"/>
  <c r="O179" i="9" s="1"/>
  <c r="O182" i="9" s="1"/>
  <c r="F156" i="9"/>
  <c r="F161" i="9" s="1"/>
  <c r="F164" i="9" s="1"/>
  <c r="F167" i="9" s="1"/>
  <c r="F170" i="9" s="1"/>
  <c r="F173" i="9" s="1"/>
  <c r="F176" i="9" s="1"/>
  <c r="F179" i="9" s="1"/>
  <c r="F182" i="9" s="1"/>
  <c r="L156" i="9"/>
  <c r="L161" i="9" s="1"/>
  <c r="L164" i="9" s="1"/>
  <c r="L167" i="9" s="1"/>
  <c r="L170" i="9" s="1"/>
  <c r="L173" i="9" s="1"/>
  <c r="L176" i="9" s="1"/>
  <c r="L179" i="9" s="1"/>
  <c r="L182" i="9" s="1"/>
  <c r="P158" i="9"/>
  <c r="C159" i="9"/>
  <c r="P159" i="9" s="1"/>
  <c r="P116" i="9"/>
  <c r="C117" i="9"/>
  <c r="P117" i="9" s="1"/>
  <c r="G114" i="9"/>
  <c r="G119" i="9" s="1"/>
  <c r="G122" i="9" s="1"/>
  <c r="H114" i="9"/>
  <c r="H119" i="9" s="1"/>
  <c r="H122" i="9" s="1"/>
  <c r="M114" i="9"/>
  <c r="M119" i="9" s="1"/>
  <c r="M122" i="9" s="1"/>
  <c r="K114" i="9"/>
  <c r="K119" i="9" s="1"/>
  <c r="K122" i="9" s="1"/>
  <c r="L114" i="9"/>
  <c r="L119" i="9" s="1"/>
  <c r="L122" i="9" s="1"/>
  <c r="J114" i="9"/>
  <c r="J119" i="9" s="1"/>
  <c r="J122" i="9" s="1"/>
  <c r="O114" i="9"/>
  <c r="O119" i="9" s="1"/>
  <c r="O122" i="9" s="1"/>
  <c r="E114" i="9"/>
  <c r="E119" i="9" s="1"/>
  <c r="E122" i="9" s="1"/>
  <c r="N114" i="9"/>
  <c r="N119" i="9" s="1"/>
  <c r="N122" i="9" s="1"/>
  <c r="C114" i="9"/>
  <c r="C119" i="9" s="1"/>
  <c r="C122" i="9" s="1"/>
  <c r="D114" i="9"/>
  <c r="D119" i="9" s="1"/>
  <c r="D122" i="9" s="1"/>
  <c r="I114" i="9"/>
  <c r="I119" i="9" s="1"/>
  <c r="I122" i="9" s="1"/>
  <c r="F114" i="9"/>
  <c r="F138" i="9"/>
  <c r="L138" i="9"/>
  <c r="G138" i="9"/>
  <c r="D138" i="9"/>
  <c r="E138" i="9"/>
  <c r="I138" i="9"/>
  <c r="K138" i="9"/>
  <c r="C138" i="9"/>
  <c r="M138" i="9"/>
  <c r="N138" i="9"/>
  <c r="O138" i="9"/>
  <c r="P140" i="9"/>
  <c r="C141" i="9"/>
  <c r="P44" i="9"/>
  <c r="P45" i="9"/>
  <c r="J42" i="9"/>
  <c r="D42" i="9"/>
  <c r="O42" i="9"/>
  <c r="N42" i="9"/>
  <c r="E42" i="9"/>
  <c r="F42" i="9"/>
  <c r="M42" i="9"/>
  <c r="K42" i="9"/>
  <c r="H42" i="9"/>
  <c r="C42" i="9"/>
  <c r="L42" i="9"/>
  <c r="I42" i="9"/>
  <c r="G42" i="9"/>
  <c r="M52" i="9" l="1"/>
  <c r="M55" i="9" s="1"/>
  <c r="O52" i="9"/>
  <c r="I52" i="9"/>
  <c r="I55" i="9" s="1"/>
  <c r="J206" i="9"/>
  <c r="J212" i="9" s="1"/>
  <c r="J215" i="9" s="1"/>
  <c r="H206" i="9"/>
  <c r="H212" i="9" s="1"/>
  <c r="H215" i="9" s="1"/>
  <c r="C206" i="9"/>
  <c r="C212" i="9" s="1"/>
  <c r="C215" i="9" s="1"/>
  <c r="D206" i="9"/>
  <c r="D212" i="9" s="1"/>
  <c r="D215" i="9" s="1"/>
  <c r="F206" i="9"/>
  <c r="F212" i="9" s="1"/>
  <c r="F215" i="9" s="1"/>
  <c r="L206" i="9"/>
  <c r="L212" i="9" s="1"/>
  <c r="L215" i="9" s="1"/>
  <c r="I206" i="9"/>
  <c r="I212" i="9" s="1"/>
  <c r="I215" i="9" s="1"/>
  <c r="E206" i="9"/>
  <c r="E212" i="9" s="1"/>
  <c r="E215" i="9" s="1"/>
  <c r="N206" i="9"/>
  <c r="N212" i="9" s="1"/>
  <c r="N215" i="9" s="1"/>
  <c r="M206" i="9"/>
  <c r="M212" i="9" s="1"/>
  <c r="M215" i="9" s="1"/>
  <c r="K206" i="9"/>
  <c r="K212" i="9" s="1"/>
  <c r="K215" i="9" s="1"/>
  <c r="O206" i="9"/>
  <c r="O212" i="9" s="1"/>
  <c r="O215" i="9" s="1"/>
  <c r="G206" i="9"/>
  <c r="G212" i="9" s="1"/>
  <c r="G215" i="9" s="1"/>
  <c r="P201" i="9"/>
  <c r="G55" i="9"/>
  <c r="F55" i="9"/>
  <c r="O55" i="9"/>
  <c r="C52" i="9"/>
  <c r="K52" i="9"/>
  <c r="E52" i="9"/>
  <c r="J52" i="9"/>
  <c r="L52" i="9"/>
  <c r="H52" i="9"/>
  <c r="D52" i="9"/>
  <c r="N52" i="9"/>
  <c r="P49" i="9"/>
  <c r="P52" i="9" s="1"/>
  <c r="P55" i="9" s="1"/>
  <c r="P58" i="9" s="1"/>
  <c r="P61" i="9" s="1"/>
  <c r="P78" i="9"/>
  <c r="A78" i="9" s="1"/>
  <c r="P198" i="9"/>
  <c r="P203" i="9" s="1"/>
  <c r="P209" i="9" s="1"/>
  <c r="A209" i="9" s="1"/>
  <c r="L47" i="9"/>
  <c r="L50" i="9" s="1"/>
  <c r="L53" i="9" s="1"/>
  <c r="L56" i="9" s="1"/>
  <c r="L59" i="9" s="1"/>
  <c r="M47" i="9"/>
  <c r="M50" i="9" s="1"/>
  <c r="M53" i="9" s="1"/>
  <c r="M56" i="9" s="1"/>
  <c r="M59" i="9" s="1"/>
  <c r="O47" i="9"/>
  <c r="O50" i="9" s="1"/>
  <c r="O53" i="9" s="1"/>
  <c r="O56" i="9" s="1"/>
  <c r="O59" i="9" s="1"/>
  <c r="F47" i="9"/>
  <c r="F50" i="9" s="1"/>
  <c r="F53" i="9" s="1"/>
  <c r="F56" i="9" s="1"/>
  <c r="F59" i="9" s="1"/>
  <c r="D47" i="9"/>
  <c r="D50" i="9" s="1"/>
  <c r="D53" i="9" s="1"/>
  <c r="D56" i="9" s="1"/>
  <c r="D59" i="9" s="1"/>
  <c r="H47" i="9"/>
  <c r="H50" i="9" s="1"/>
  <c r="H53" i="9" s="1"/>
  <c r="H56" i="9" s="1"/>
  <c r="H59" i="9" s="1"/>
  <c r="E47" i="9"/>
  <c r="E50" i="9" s="1"/>
  <c r="E53" i="9" s="1"/>
  <c r="E56" i="9" s="1"/>
  <c r="E59" i="9" s="1"/>
  <c r="I47" i="9"/>
  <c r="I50" i="9" s="1"/>
  <c r="I53" i="9" s="1"/>
  <c r="I56" i="9" s="1"/>
  <c r="I59" i="9" s="1"/>
  <c r="K47" i="9"/>
  <c r="K50" i="9" s="1"/>
  <c r="K53" i="9" s="1"/>
  <c r="K56" i="9" s="1"/>
  <c r="K59" i="9" s="1"/>
  <c r="N47" i="9"/>
  <c r="N50" i="9" s="1"/>
  <c r="N53" i="9" s="1"/>
  <c r="N56" i="9" s="1"/>
  <c r="N59" i="9" s="1"/>
  <c r="G47" i="9"/>
  <c r="G50" i="9" s="1"/>
  <c r="G53" i="9" s="1"/>
  <c r="G56" i="9" s="1"/>
  <c r="G59" i="9" s="1"/>
  <c r="J47" i="9"/>
  <c r="J50" i="9" s="1"/>
  <c r="J53" i="9" s="1"/>
  <c r="J56" i="9" s="1"/>
  <c r="J59" i="9" s="1"/>
  <c r="P266" i="9"/>
  <c r="A266" i="9" s="1"/>
  <c r="P230" i="9"/>
  <c r="A230" i="9" s="1"/>
  <c r="C161" i="9"/>
  <c r="C164" i="9" s="1"/>
  <c r="C167" i="9" s="1"/>
  <c r="C170" i="9" s="1"/>
  <c r="C173" i="9" s="1"/>
  <c r="C176" i="9" s="1"/>
  <c r="C179" i="9" s="1"/>
  <c r="C182" i="9" s="1"/>
  <c r="P156" i="9"/>
  <c r="P114" i="9"/>
  <c r="F119" i="9"/>
  <c r="F122" i="9" s="1"/>
  <c r="P138" i="9"/>
  <c r="A138" i="9" s="1"/>
  <c r="P141" i="9"/>
  <c r="P42" i="9"/>
  <c r="C47" i="9"/>
  <c r="C50" i="9" s="1"/>
  <c r="C53" i="9" s="1"/>
  <c r="C56" i="9" s="1"/>
  <c r="C59" i="9" s="1"/>
  <c r="F58" i="9" l="1"/>
  <c r="G58" i="9"/>
  <c r="O58" i="9"/>
  <c r="M58" i="9"/>
  <c r="I58" i="9"/>
  <c r="N55" i="9"/>
  <c r="E55" i="9"/>
  <c r="C55" i="9"/>
  <c r="D55" i="9"/>
  <c r="L55" i="9"/>
  <c r="K55" i="9"/>
  <c r="H55" i="9"/>
  <c r="J55" i="9"/>
  <c r="A198" i="9"/>
  <c r="I62" i="9"/>
  <c r="E62" i="9"/>
  <c r="O62" i="9"/>
  <c r="F62" i="9"/>
  <c r="J62" i="9"/>
  <c r="N62" i="9"/>
  <c r="H62" i="9"/>
  <c r="M62" i="9"/>
  <c r="C62" i="9"/>
  <c r="G62" i="9"/>
  <c r="K62" i="9"/>
  <c r="D62" i="9"/>
  <c r="L62" i="9"/>
  <c r="P161" i="9"/>
  <c r="A156" i="9"/>
  <c r="P206" i="9"/>
  <c r="A203" i="9"/>
  <c r="P47" i="9"/>
  <c r="A42" i="9"/>
  <c r="P119" i="9"/>
  <c r="A114" i="9"/>
  <c r="M61" i="9" l="1"/>
  <c r="G61" i="9"/>
  <c r="I61" i="9"/>
  <c r="O61" i="9"/>
  <c r="F61" i="9"/>
  <c r="C58" i="9"/>
  <c r="N58" i="9"/>
  <c r="H58" i="9"/>
  <c r="L58" i="9"/>
  <c r="J58" i="9"/>
  <c r="K58" i="9"/>
  <c r="D58" i="9"/>
  <c r="E58" i="9"/>
  <c r="P212" i="9"/>
  <c r="A206" i="9"/>
  <c r="P122" i="9"/>
  <c r="A122" i="9" s="1"/>
  <c r="A119" i="9"/>
  <c r="P50" i="9"/>
  <c r="A47" i="9"/>
  <c r="P164" i="9"/>
  <c r="A161" i="9"/>
  <c r="D61" i="9" l="1"/>
  <c r="J61" i="9"/>
  <c r="H61" i="9"/>
  <c r="C61" i="9"/>
  <c r="E61" i="9"/>
  <c r="K61" i="9"/>
  <c r="L61" i="9"/>
  <c r="N61" i="9"/>
  <c r="P167" i="9"/>
  <c r="A164" i="9"/>
  <c r="P53" i="9"/>
  <c r="A50" i="9"/>
  <c r="P215" i="9"/>
  <c r="A212" i="9"/>
  <c r="A215" i="9" l="1"/>
  <c r="P170" i="9"/>
  <c r="A167" i="9"/>
  <c r="P56" i="9"/>
  <c r="A53" i="9"/>
  <c r="P59" i="9" l="1"/>
  <c r="P62" i="9" s="1"/>
  <c r="A62" i="9" s="1"/>
  <c r="A56" i="9"/>
  <c r="P173" i="9"/>
  <c r="A170" i="9"/>
  <c r="P176" i="9" l="1"/>
  <c r="A173" i="9"/>
  <c r="A59" i="9"/>
  <c r="B86" i="9"/>
  <c r="B85" i="9"/>
  <c r="P179" i="9" l="1"/>
  <c r="A176" i="9"/>
  <c r="N95" i="9"/>
  <c r="E95" i="9"/>
  <c r="O95" i="9"/>
  <c r="J95" i="9"/>
  <c r="D95" i="9"/>
  <c r="L95" i="9"/>
  <c r="K95" i="9"/>
  <c r="F95" i="9"/>
  <c r="M95" i="9"/>
  <c r="H95" i="9"/>
  <c r="G95" i="9"/>
  <c r="I95" i="9"/>
  <c r="C95" i="9"/>
  <c r="E98" i="9"/>
  <c r="E99" i="9" s="1"/>
  <c r="E281" i="9" s="1"/>
  <c r="O98" i="9"/>
  <c r="O99" i="9" s="1"/>
  <c r="O281" i="9" s="1"/>
  <c r="B88" i="9"/>
  <c r="B87" i="9"/>
  <c r="H98" i="9" l="1"/>
  <c r="H99" i="9" s="1"/>
  <c r="H281" i="9" s="1"/>
  <c r="L98" i="9"/>
  <c r="L99" i="9" s="1"/>
  <c r="M98" i="9"/>
  <c r="M99" i="9" s="1"/>
  <c r="D98" i="9"/>
  <c r="D99" i="9" s="1"/>
  <c r="N98" i="9"/>
  <c r="N99" i="9" s="1"/>
  <c r="N281" i="9" s="1"/>
  <c r="G98" i="9"/>
  <c r="G99" i="9" s="1"/>
  <c r="K98" i="9"/>
  <c r="K99" i="9" s="1"/>
  <c r="K281" i="9" s="1"/>
  <c r="P182" i="9"/>
  <c r="A179" i="9"/>
  <c r="I98" i="9"/>
  <c r="I99" i="9" s="1"/>
  <c r="F98" i="9"/>
  <c r="F99" i="9" s="1"/>
  <c r="J98" i="9"/>
  <c r="J99" i="9" s="1"/>
  <c r="P95" i="9"/>
  <c r="P281" i="9" s="1"/>
  <c r="B89" i="9"/>
  <c r="B90" i="9" s="1"/>
  <c r="C98" i="9"/>
  <c r="J281" i="9" l="1"/>
  <c r="D281" i="9"/>
  <c r="F281" i="9"/>
  <c r="M281" i="9"/>
  <c r="I281" i="9"/>
  <c r="G281" i="9"/>
  <c r="L281" i="9"/>
  <c r="A182" i="9"/>
  <c r="H96" i="9"/>
  <c r="H282" i="9" s="1"/>
  <c r="G96" i="9"/>
  <c r="G282" i="9" s="1"/>
  <c r="F96" i="9"/>
  <c r="F282" i="9" s="1"/>
  <c r="D96" i="9"/>
  <c r="D282" i="9" s="1"/>
  <c r="C96" i="9"/>
  <c r="C282" i="9" s="1"/>
  <c r="M96" i="9"/>
  <c r="M282" i="9" s="1"/>
  <c r="L96" i="9"/>
  <c r="L282" i="9" s="1"/>
  <c r="J96" i="9"/>
  <c r="J282" i="9" s="1"/>
  <c r="O96" i="9"/>
  <c r="O282" i="9" s="1"/>
  <c r="N96" i="9"/>
  <c r="N282" i="9" s="1"/>
  <c r="I96" i="9"/>
  <c r="I282" i="9" s="1"/>
  <c r="K96" i="9"/>
  <c r="K282" i="9" s="1"/>
  <c r="E96" i="9"/>
  <c r="E282" i="9" s="1"/>
  <c r="C99" i="9"/>
  <c r="C281" i="9" s="1"/>
  <c r="P98" i="9"/>
  <c r="P96" i="9" l="1"/>
  <c r="P282" i="9" s="1"/>
  <c r="P99" i="9"/>
  <c r="A96" i="9" l="1"/>
</calcChain>
</file>

<file path=xl/sharedStrings.xml><?xml version="1.0" encoding="utf-8"?>
<sst xmlns="http://schemas.openxmlformats.org/spreadsheetml/2006/main" count="373" uniqueCount="97">
  <si>
    <t>CDU</t>
  </si>
  <si>
    <t>SPD</t>
  </si>
  <si>
    <t>GRÜNE</t>
  </si>
  <si>
    <t>FWV</t>
  </si>
  <si>
    <t>AfD</t>
  </si>
  <si>
    <t>PIRATEN</t>
  </si>
  <si>
    <t>Summe</t>
  </si>
  <si>
    <t>Gemeinderat</t>
  </si>
  <si>
    <t>Rangtabelle</t>
  </si>
  <si>
    <t>Divisor</t>
  </si>
  <si>
    <t>Stadtentwicklungs- und Verkehr</t>
  </si>
  <si>
    <t>Bau- und Umwelt</t>
  </si>
  <si>
    <t>Konversion</t>
  </si>
  <si>
    <t>Haupt- und Finanz</t>
  </si>
  <si>
    <t>Bildung und Kultur</t>
  </si>
  <si>
    <t>Soziales und Chancengleichheit</t>
  </si>
  <si>
    <t>Sport</t>
  </si>
  <si>
    <t>Ausländer- und Migration</t>
  </si>
  <si>
    <t>AR GGH</t>
  </si>
  <si>
    <t>AR SWH</t>
  </si>
  <si>
    <t>AR SWH - Netze</t>
  </si>
  <si>
    <t>AR HSB</t>
  </si>
  <si>
    <t>AR HD Marketing</t>
  </si>
  <si>
    <t>AR IBA</t>
  </si>
  <si>
    <t>AR Konversion</t>
  </si>
  <si>
    <t>AR RNV</t>
  </si>
  <si>
    <t>AR Akademie für Ältere</t>
  </si>
  <si>
    <t>AZV Abwasserzweckverband</t>
  </si>
  <si>
    <t>Nachbarschaftsverband</t>
  </si>
  <si>
    <t>VRRN Verband Region Rh.-Neckar</t>
  </si>
  <si>
    <t>Entwicklungsbeirat</t>
  </si>
  <si>
    <t>Karlstorbahnhof</t>
  </si>
  <si>
    <t>VhS</t>
  </si>
  <si>
    <t>Stadt Heidelberg Stiftung</t>
  </si>
  <si>
    <t>Kuratorium Hotelfachschule</t>
  </si>
  <si>
    <t>Tiergarten GmbH</t>
  </si>
  <si>
    <t>Psychiatrie Arbeitskreis</t>
  </si>
  <si>
    <t>Clemens Brentano Preis</t>
  </si>
  <si>
    <t>Hilde Domin Preis</t>
  </si>
  <si>
    <t>Anzahl Zuteilungsberechtigte</t>
  </si>
  <si>
    <t>Maximalrang</t>
  </si>
  <si>
    <t>Differenz Sitze Zuteilung</t>
  </si>
  <si>
    <t>Größe des Gremiums</t>
  </si>
  <si>
    <t>Anzahl Parteien im LosV</t>
  </si>
  <si>
    <t>Zu losende Sitze</t>
  </si>
  <si>
    <t>Wahrscheinlichkeit Losgewinn</t>
  </si>
  <si>
    <t>Bunte Linke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</si>
  <si>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</si>
  <si>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</si>
  <si>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</si>
  <si>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</si>
  <si>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</si>
  <si>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</si>
  <si>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</si>
  <si>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</si>
  <si>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</si>
  <si>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</si>
  <si>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</si>
  <si>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</si>
  <si>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</si>
  <si>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HDer</t>
  </si>
  <si>
    <t>gen HD</t>
  </si>
  <si>
    <t>HPE</t>
  </si>
  <si>
    <t>S</t>
  </si>
  <si>
    <t>P</t>
  </si>
  <si>
    <t>PD</t>
  </si>
  <si>
    <t>UmlgegungsA</t>
  </si>
  <si>
    <t>HDer Frühling</t>
  </si>
  <si>
    <t>ZVR Zweckv. VRN</t>
  </si>
  <si>
    <t>-</t>
  </si>
  <si>
    <t>Jugendhilfe Ausschuss</t>
  </si>
  <si>
    <t>d</t>
  </si>
  <si>
    <t>Gremiensitze Total</t>
  </si>
  <si>
    <t>nach obigem Schema im Los zu vergeben</t>
  </si>
  <si>
    <t>nach obigem Schema fest vergeben</t>
  </si>
  <si>
    <t>e</t>
  </si>
  <si>
    <t>j</t>
  </si>
  <si>
    <t>S= Sitze fest zugeordnet</t>
  </si>
  <si>
    <t>L= Sitze die noch per Los zugeordnet werden</t>
  </si>
  <si>
    <t>P= Prozent der Partei im Gremium</t>
  </si>
  <si>
    <t>PD= Prozentabweichung zum Wahlergebnis GR</t>
  </si>
  <si>
    <t>Erklärung der Abkürzungen (Spalte Q)</t>
  </si>
  <si>
    <t>Einigung</t>
  </si>
  <si>
    <t>DAI</t>
  </si>
  <si>
    <t>Wechsel CDU/Grüne nach 2,5 Jahren</t>
  </si>
  <si>
    <t>E= Einigungserbebnis</t>
  </si>
  <si>
    <t>nach Einigung beschlossen</t>
  </si>
  <si>
    <t>von FDP an CDU</t>
  </si>
  <si>
    <t>von HDer an FWV</t>
  </si>
  <si>
    <t>von FDP/FWV an BL</t>
  </si>
  <si>
    <t>von FDP/FWV an HDer</t>
  </si>
  <si>
    <t>von FWV an HDer, Vertreter FWV</t>
  </si>
  <si>
    <t>SPD an HDer</t>
  </si>
  <si>
    <t>GAL/genHD/HPE an FDP/FWV</t>
  </si>
  <si>
    <t>GAL/gen-HD/HPE</t>
  </si>
  <si>
    <t>FDP/FWV</t>
  </si>
  <si>
    <t>DIE LINKE/ Piraten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</si>
</sst>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0;&quot;-&quot;"/>
  </numFmts>
  <fonts count="8" x14ac:knownFonts="1">
    <font>
      <sz val="10"/>
      <name val="Arial"/>
    </font>
    <font>
      <sz val="10"/>
      <name val="Helv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3" fontId="2" fillId="2" borderId="1" xfId="1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10" fontId="0" fillId="2" borderId="1" xfId="2" applyNumberFormat="1" applyFont="1" applyFill="1" applyBorder="1"/>
    <xf numFmtId="2" fontId="0" fillId="2" borderId="0" xfId="0" applyNumberFormat="1" applyFill="1"/>
    <xf numFmtId="0" fontId="0" fillId="4" borderId="0" xfId="0" applyFill="1"/>
    <xf numFmtId="0" fontId="0" fillId="5" borderId="0" xfId="0" applyFill="1"/>
    <xf numFmtId="9" fontId="0" fillId="5" borderId="0" xfId="2" applyFont="1" applyFill="1" applyAlignment="1">
      <alignment horizontal="right"/>
    </xf>
    <xf numFmtId="0" fontId="0" fillId="2" borderId="0" xfId="0" applyFill="1" applyAlignment="1">
      <alignment horizontal="center"/>
    </xf>
    <xf numFmtId="9" fontId="0" fillId="2" borderId="0" xfId="2" applyFont="1" applyFill="1" applyAlignment="1">
      <alignment horizontal="center"/>
    </xf>
    <xf numFmtId="3" fontId="0" fillId="2" borderId="0" xfId="0" applyNumberFormat="1" applyFill="1"/>
    <xf numFmtId="3" fontId="2" fillId="2" borderId="3" xfId="1" applyNumberFormat="1" applyFont="1" applyFill="1" applyBorder="1" applyAlignment="1">
      <alignment horizontal="center"/>
    </xf>
    <xf numFmtId="10" fontId="3" fillId="2" borderId="0" xfId="2" applyNumberFormat="1" applyFont="1" applyFill="1" applyAlignment="1">
      <alignment horizontal="center"/>
    </xf>
    <xf numFmtId="9" fontId="4" fillId="2" borderId="0" xfId="2" quotePrefix="1" applyFont="1" applyFill="1" applyAlignment="1">
      <alignment horizontal="center"/>
    </xf>
    <xf numFmtId="10" fontId="3" fillId="5" borderId="2" xfId="2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4" fillId="5" borderId="0" xfId="0" applyFont="1" applyFill="1"/>
    <xf numFmtId="0" fontId="3" fillId="5" borderId="0" xfId="0" applyFont="1" applyFill="1" applyAlignment="1">
      <alignment horizontal="right"/>
    </xf>
    <xf numFmtId="0" fontId="4" fillId="5" borderId="4" xfId="0" applyFont="1" applyFill="1" applyBorder="1"/>
    <xf numFmtId="0" fontId="0" fillId="2" borderId="4" xfId="0" applyFill="1" applyBorder="1" applyAlignment="1">
      <alignment horizontal="center"/>
    </xf>
    <xf numFmtId="0" fontId="0" fillId="5" borderId="4" xfId="0" applyFill="1" applyBorder="1"/>
    <xf numFmtId="0" fontId="0" fillId="0" borderId="4" xfId="0" applyBorder="1"/>
    <xf numFmtId="0" fontId="6" fillId="5" borderId="0" xfId="0" applyFont="1" applyFill="1"/>
    <xf numFmtId="0" fontId="0" fillId="5" borderId="2" xfId="0" applyFill="1" applyBorder="1"/>
    <xf numFmtId="10" fontId="0" fillId="5" borderId="1" xfId="2" applyNumberFormat="1" applyFont="1" applyFill="1" applyBorder="1"/>
    <xf numFmtId="10" fontId="4" fillId="3" borderId="1" xfId="2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0" xfId="0" applyNumberFormat="1" applyFill="1" applyAlignment="1"/>
    <xf numFmtId="165" fontId="7" fillId="8" borderId="5" xfId="2" applyNumberFormat="1" applyFont="1" applyFill="1" applyBorder="1" applyAlignment="1" applyProtection="1">
      <alignment horizontal="center"/>
      <protection locked="0"/>
    </xf>
    <xf numFmtId="0" fontId="7" fillId="8" borderId="5" xfId="0" applyNumberFormat="1" applyFont="1" applyFill="1" applyBorder="1" applyAlignment="1">
      <alignment horizontal="center"/>
    </xf>
    <xf numFmtId="0" fontId="7" fillId="8" borderId="5" xfId="0" applyNumberFormat="1" applyFont="1" applyFill="1" applyBorder="1" applyAlignment="1"/>
    <xf numFmtId="0" fontId="2" fillId="5" borderId="6" xfId="0" applyNumberFormat="1" applyFont="1" applyFill="1" applyBorder="1" applyAlignment="1">
      <alignment horizontal="right"/>
    </xf>
    <xf numFmtId="0" fontId="4" fillId="6" borderId="0" xfId="0" applyFont="1" applyFill="1" applyAlignment="1">
      <alignment horizontal="center"/>
    </xf>
    <xf numFmtId="0" fontId="4" fillId="6" borderId="0" xfId="0" applyFont="1" applyFill="1"/>
    <xf numFmtId="164" fontId="4" fillId="7" borderId="0" xfId="0" applyNumberFormat="1" applyFont="1" applyFill="1" applyAlignment="1">
      <alignment horizontal="center"/>
    </xf>
    <xf numFmtId="164" fontId="4" fillId="7" borderId="0" xfId="0" applyNumberFormat="1" applyFont="1" applyFill="1"/>
    <xf numFmtId="165" fontId="7" fillId="8" borderId="5" xfId="2" applyNumberFormat="1" applyFont="1" applyFill="1" applyBorder="1" applyAlignment="1" applyProtection="1">
      <alignment horizontal="right"/>
    </xf>
    <xf numFmtId="165" fontId="7" fillId="8" borderId="5" xfId="2" applyNumberFormat="1" applyFont="1" applyFill="1" applyBorder="1" applyAlignment="1" applyProtection="1">
      <alignment horizontal="center"/>
    </xf>
  </cellXfs>
  <cellStyles count="3">
    <cellStyle name="Prozent" xfId="2" builtinId="5"/>
    <cellStyle name="Standard" xfId="0" builtinId="0"/>
    <cellStyle name="Standard_BT94STT1" xfId="1"/>
  </cellStyles>
  <dxfs count="94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del/AppData/Local/Microsoft/Windows/Temporary%20Internet%20Files/Content.Outlook/018TOHJ0/bbrsitz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dtte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/>
      <sheetData sheetId="1"/>
      <sheetData sheetId="2"/>
      <sheetData sheetId="3"/>
      <sheetData sheetId="4">
        <row r="3">
          <cell r="A3">
            <v>3</v>
          </cell>
          <cell r="B3">
            <v>3</v>
          </cell>
          <cell r="C3">
            <v>5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1</v>
          </cell>
          <cell r="K3">
            <v>1</v>
          </cell>
          <cell r="L3">
            <v>1</v>
          </cell>
          <cell r="M3">
            <v>0</v>
          </cell>
        </row>
      </sheetData>
      <sheetData sheetId="5">
        <row r="3">
          <cell r="A3">
            <v>2</v>
          </cell>
          <cell r="B3">
            <v>2</v>
          </cell>
          <cell r="C3">
            <v>2</v>
          </cell>
          <cell r="D3">
            <v>0</v>
          </cell>
          <cell r="E3">
            <v>1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3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6" sqref="C6"/>
    </sheetView>
  </sheetViews>
  <sheetFormatPr baseColWidth="10" defaultRowHeight="12.75" x14ac:dyDescent="0.2"/>
  <cols>
    <col min="1" max="1" width="26.140625" style="7" customWidth="1"/>
    <col min="2" max="2" width="8" customWidth="1"/>
    <col min="3" max="6" width="7.85546875" customWidth="1"/>
    <col min="7" max="7" width="9.85546875" customWidth="1"/>
    <col min="8" max="15" width="7.85546875" customWidth="1"/>
    <col min="17" max="17" width="5.5703125" style="7" customWidth="1"/>
    <col min="18" max="29" width="11.42578125" style="7"/>
  </cols>
  <sheetData>
    <row r="1" spans="1:17" s="7" customFormat="1" x14ac:dyDescent="0.2">
      <c r="C1" s="15" t="s">
        <v>47</v>
      </c>
      <c r="D1" s="15" t="s">
        <v>48</v>
      </c>
      <c r="E1" s="15" t="s">
        <v>49</v>
      </c>
      <c r="F1" s="15" t="s">
        <v>50</v>
      </c>
      <c r="G1" s="15" t="s">
        <v>51</v>
      </c>
      <c r="H1" s="15" t="s">
        <v>52</v>
      </c>
      <c r="I1" s="15" t="s">
        <v>53</v>
      </c>
      <c r="J1" s="15" t="s">
        <v>54</v>
      </c>
      <c r="K1" s="15" t="s">
        <v>55</v>
      </c>
      <c r="L1" s="15" t="s">
        <v>56</v>
      </c>
      <c r="M1" s="15" t="s">
        <v>57</v>
      </c>
      <c r="N1" s="15" t="s">
        <v>58</v>
      </c>
      <c r="O1" s="15" t="s">
        <v>59</v>
      </c>
      <c r="P1" s="24"/>
    </row>
    <row r="2" spans="1:17" s="7" customFormat="1" ht="33.75" x14ac:dyDescent="0.2">
      <c r="C2" s="16" t="s">
        <v>0</v>
      </c>
      <c r="D2" s="16" t="s">
        <v>1</v>
      </c>
      <c r="E2" s="16" t="s">
        <v>2</v>
      </c>
      <c r="F2" s="16" t="s">
        <v>94</v>
      </c>
      <c r="G2" s="16" t="s">
        <v>95</v>
      </c>
      <c r="H2" s="16" t="s">
        <v>60</v>
      </c>
      <c r="I2" s="16" t="s">
        <v>61</v>
      </c>
      <c r="J2" s="16" t="s">
        <v>3</v>
      </c>
      <c r="K2" s="16" t="s">
        <v>62</v>
      </c>
      <c r="L2" s="16" t="s">
        <v>96</v>
      </c>
      <c r="M2" s="16" t="s">
        <v>46</v>
      </c>
      <c r="N2" s="16" t="s">
        <v>4</v>
      </c>
      <c r="O2" s="16" t="s">
        <v>5</v>
      </c>
      <c r="P2" s="16" t="s">
        <v>6</v>
      </c>
      <c r="Q2" s="17" t="s">
        <v>81</v>
      </c>
    </row>
    <row r="3" spans="1:17" x14ac:dyDescent="0.2">
      <c r="B3" s="7"/>
      <c r="C3" s="12">
        <v>489480</v>
      </c>
      <c r="D3" s="12">
        <v>405899</v>
      </c>
      <c r="E3" s="12">
        <v>462535</v>
      </c>
      <c r="F3" s="12">
        <v>102821</v>
      </c>
      <c r="G3" s="12">
        <v>102469</v>
      </c>
      <c r="H3" s="12">
        <v>190581</v>
      </c>
      <c r="I3" s="12">
        <v>118814</v>
      </c>
      <c r="J3" s="12">
        <v>78575</v>
      </c>
      <c r="K3" s="12">
        <v>63989</v>
      </c>
      <c r="L3" s="12">
        <v>95817</v>
      </c>
      <c r="M3" s="12">
        <v>88073</v>
      </c>
      <c r="N3" s="12">
        <v>90270</v>
      </c>
      <c r="O3" s="12">
        <v>62224</v>
      </c>
      <c r="P3" s="12">
        <v>2351547</v>
      </c>
      <c r="Q3" s="17" t="s">
        <v>77</v>
      </c>
    </row>
    <row r="4" spans="1:17" hidden="1" x14ac:dyDescent="0.2">
      <c r="B4" s="7"/>
      <c r="C4" s="2">
        <v>1</v>
      </c>
      <c r="D4" s="2">
        <v>3</v>
      </c>
      <c r="E4" s="2">
        <v>2</v>
      </c>
      <c r="F4" s="2">
        <v>6</v>
      </c>
      <c r="G4" s="2">
        <v>7</v>
      </c>
      <c r="H4" s="2">
        <v>4</v>
      </c>
      <c r="I4" s="2">
        <v>5</v>
      </c>
      <c r="J4" s="2">
        <v>11</v>
      </c>
      <c r="K4" s="2">
        <v>12</v>
      </c>
      <c r="L4" s="2">
        <v>8</v>
      </c>
      <c r="M4" s="2">
        <v>10</v>
      </c>
      <c r="N4" s="2">
        <v>9</v>
      </c>
      <c r="O4" s="2">
        <v>13</v>
      </c>
      <c r="P4" s="3"/>
    </row>
    <row r="5" spans="1:17" hidden="1" x14ac:dyDescent="0.2">
      <c r="B5" s="7">
        <f>SUM(C5:O5)</f>
        <v>48</v>
      </c>
      <c r="C5" s="9">
        <v>10</v>
      </c>
      <c r="D5" s="9">
        <v>8</v>
      </c>
      <c r="E5" s="9">
        <v>10</v>
      </c>
      <c r="F5" s="9">
        <v>2</v>
      </c>
      <c r="G5" s="9">
        <v>2</v>
      </c>
      <c r="H5" s="9">
        <v>4</v>
      </c>
      <c r="I5" s="9">
        <v>2</v>
      </c>
      <c r="J5" s="9">
        <v>2</v>
      </c>
      <c r="K5" s="9">
        <v>1</v>
      </c>
      <c r="L5" s="9">
        <v>2</v>
      </c>
      <c r="M5" s="9">
        <v>2</v>
      </c>
      <c r="N5" s="9">
        <v>2</v>
      </c>
      <c r="O5" s="9">
        <v>1</v>
      </c>
      <c r="P5" s="1"/>
    </row>
    <row r="6" spans="1:17" x14ac:dyDescent="0.2">
      <c r="B6" s="7"/>
      <c r="C6" s="26" t="s">
        <v>47</v>
      </c>
      <c r="D6" s="26" t="s">
        <v>48</v>
      </c>
      <c r="E6" s="26" t="s">
        <v>49</v>
      </c>
      <c r="F6" s="26" t="s">
        <v>50</v>
      </c>
      <c r="G6" s="26" t="s">
        <v>51</v>
      </c>
      <c r="H6" s="26" t="s">
        <v>52</v>
      </c>
      <c r="I6" s="26" t="s">
        <v>71</v>
      </c>
      <c r="J6" s="26" t="s">
        <v>75</v>
      </c>
      <c r="K6" s="26" t="s">
        <v>71</v>
      </c>
      <c r="L6" s="26" t="s">
        <v>56</v>
      </c>
      <c r="M6" s="26" t="s">
        <v>57</v>
      </c>
      <c r="N6" s="26" t="s">
        <v>58</v>
      </c>
      <c r="O6" s="26" t="s">
        <v>76</v>
      </c>
      <c r="P6" s="25"/>
      <c r="Q6" s="17" t="s">
        <v>85</v>
      </c>
    </row>
    <row r="7" spans="1:17" x14ac:dyDescent="0.2">
      <c r="B7" s="7"/>
      <c r="C7" s="2">
        <f>SUMIFS($C$3:$O$3,$C$6:$O$6,"=A")</f>
        <v>489480</v>
      </c>
      <c r="D7" s="2">
        <f>SUMIFS($C$3:$O$3,$C$6:$O$6,"=B")</f>
        <v>405899</v>
      </c>
      <c r="E7" s="2">
        <f>SUMIFS($C$3:$O$3,$C$6:$O$6,"=C")</f>
        <v>462535</v>
      </c>
      <c r="F7" s="2">
        <f>SUMIFS($C$3:$O$3,$C$6:$O$6,"=D")</f>
        <v>285624</v>
      </c>
      <c r="G7" s="2">
        <f>SUMIFS($C$3:$O$3,$C$6:$O$6,"=E")</f>
        <v>181044</v>
      </c>
      <c r="H7" s="2">
        <f>SUMIFS($C$3:$O$3,$C$6:$O$6,"=F")</f>
        <v>190581</v>
      </c>
      <c r="I7" s="2">
        <f>SUMIFS($C$3:$O$3,$C$6:$O$6,"=G")</f>
        <v>0</v>
      </c>
      <c r="J7" s="2">
        <f>SUMIFS($C$3:$O$3,$C$6:$O$6,"=H")</f>
        <v>0</v>
      </c>
      <c r="K7" s="2">
        <f>SUMIFS($C$3:$O$3,$C$6:$O$6,"=I")</f>
        <v>0</v>
      </c>
      <c r="L7" s="2">
        <f>SUMIFS($C$3:$O$3,$C$6:$O$6,"=J")</f>
        <v>158041</v>
      </c>
      <c r="M7" s="2">
        <f>SUMIFS($C$3:$O$3,$C$6:$O$6,"=K")</f>
        <v>88073</v>
      </c>
      <c r="N7" s="2">
        <f>SUMIFS($C$3:$O$3,$C$6:$O$6,"=L")</f>
        <v>90270</v>
      </c>
      <c r="O7" s="2">
        <f>SUMIFS($C$3:$O$3,$C$6:$O$6,"=M")</f>
        <v>0</v>
      </c>
      <c r="P7" s="2">
        <v>2351547</v>
      </c>
      <c r="Q7" s="17" t="s">
        <v>78</v>
      </c>
    </row>
    <row r="8" spans="1:17" x14ac:dyDescent="0.2">
      <c r="B8" s="7"/>
      <c r="C8" s="4">
        <f>C7/$P$7</f>
        <v>0.20815233546256995</v>
      </c>
      <c r="D8" s="4">
        <f t="shared" ref="D8:O8" si="0">D7/$P$7</f>
        <v>0.1726093503553193</v>
      </c>
      <c r="E8" s="4">
        <f t="shared" si="0"/>
        <v>0.19669392106557937</v>
      </c>
      <c r="F8" s="4">
        <f t="shared" si="0"/>
        <v>0.12146216937190708</v>
      </c>
      <c r="G8" s="4">
        <f t="shared" si="0"/>
        <v>7.6989318095704654E-2</v>
      </c>
      <c r="H8" s="4">
        <f t="shared" si="0"/>
        <v>8.1044946156721517E-2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6.7207246974013271E-2</v>
      </c>
      <c r="M8" s="4">
        <f t="shared" si="0"/>
        <v>3.7453216967383601E-2</v>
      </c>
      <c r="N8" s="4">
        <f t="shared" si="0"/>
        <v>3.8387495550801239E-2</v>
      </c>
      <c r="O8" s="4">
        <f t="shared" si="0"/>
        <v>0</v>
      </c>
      <c r="P8" s="2"/>
      <c r="Q8" s="17" t="s">
        <v>79</v>
      </c>
    </row>
    <row r="9" spans="1:17" ht="13.5" thickBot="1" x14ac:dyDescent="0.25">
      <c r="A9" s="7" t="s">
        <v>7</v>
      </c>
      <c r="B9" s="7">
        <f>SUM(C9:O9)</f>
        <v>48</v>
      </c>
      <c r="C9" s="2">
        <f>SUMIFS($C$5:$O$5,$C$6:$O$6,"=A")</f>
        <v>10</v>
      </c>
      <c r="D9" s="2">
        <f>SUMIFS($C$5:$O$5,$C$6:$O$6,"=B")</f>
        <v>8</v>
      </c>
      <c r="E9" s="2">
        <f>SUMIFS($C$5:$O$5,$C$6:$O$6,"=C")</f>
        <v>10</v>
      </c>
      <c r="F9" s="2">
        <f>SUMIFS($C$5:$O$5,$C$6:$O$6,"=D")</f>
        <v>5</v>
      </c>
      <c r="G9" s="2">
        <f>SUMIFS($C$5:$O$5,$C$6:$O$6,"=E")</f>
        <v>4</v>
      </c>
      <c r="H9" s="2">
        <f>SUMIFS($C$5:$O$5,$C$6:$O$6,"=F")</f>
        <v>4</v>
      </c>
      <c r="I9" s="2">
        <f>SUMIFS($C$5:$O$5,$C$6:$O$6,"=G")</f>
        <v>0</v>
      </c>
      <c r="J9" s="2">
        <f>SUMIFS($C$5:$O$5,$C$6:$O$6,"=H")</f>
        <v>0</v>
      </c>
      <c r="K9" s="2">
        <f>SUMIFS($C$5:$O$5,$C$6:$O$6,"=I")</f>
        <v>0</v>
      </c>
      <c r="L9" s="2">
        <f>SUMIFS($C$5:$O$5,$C$6:$O$6,"=J")</f>
        <v>3</v>
      </c>
      <c r="M9" s="2">
        <f>SUMIFS($C$5:$O$5,$C$6:$O$6,"=K")</f>
        <v>2</v>
      </c>
      <c r="N9" s="2">
        <f>SUMIFS($C$5:$O$5,$C$6:$O$6,"=L")</f>
        <v>2</v>
      </c>
      <c r="O9" s="2">
        <f>SUMIFS($C$5:$O$5,$C$6:$O$6,"=M")</f>
        <v>0</v>
      </c>
      <c r="P9" s="4"/>
      <c r="Q9" s="17" t="s">
        <v>80</v>
      </c>
    </row>
    <row r="10" spans="1:17" ht="12.75" hidden="1" customHeight="1" x14ac:dyDescent="0.2"/>
    <row r="11" spans="1:17" ht="13.5" hidden="1" customHeight="1" thickBot="1" x14ac:dyDescent="0.25">
      <c r="B11" s="1">
        <f>SUM(C11:O11)</f>
        <v>48</v>
      </c>
      <c r="C11" s="11">
        <f>C9</f>
        <v>10</v>
      </c>
      <c r="D11" s="11">
        <f t="shared" ref="D11:O11" si="1">D9</f>
        <v>8</v>
      </c>
      <c r="E11" s="11">
        <f t="shared" si="1"/>
        <v>10</v>
      </c>
      <c r="F11" s="11">
        <f t="shared" si="1"/>
        <v>5</v>
      </c>
      <c r="G11" s="11">
        <f t="shared" si="1"/>
        <v>4</v>
      </c>
      <c r="H11" s="11">
        <f t="shared" si="1"/>
        <v>4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3</v>
      </c>
      <c r="M11" s="11">
        <f t="shared" si="1"/>
        <v>2</v>
      </c>
      <c r="N11" s="11">
        <f t="shared" si="1"/>
        <v>2</v>
      </c>
      <c r="O11" s="11">
        <f t="shared" si="1"/>
        <v>0</v>
      </c>
    </row>
    <row r="12" spans="1:17" hidden="1" x14ac:dyDescent="0.2"/>
    <row r="13" spans="1:17" hidden="1" x14ac:dyDescent="0.2">
      <c r="A13" s="7" t="s">
        <v>9</v>
      </c>
      <c r="B13" s="1">
        <v>0.5</v>
      </c>
      <c r="C13" s="5">
        <f t="shared" ref="C13:C27" si="2">C$11/$B13</f>
        <v>20</v>
      </c>
      <c r="D13" s="5">
        <f t="shared" ref="D13:O27" si="3">D$11/$B13</f>
        <v>16</v>
      </c>
      <c r="E13" s="5">
        <f t="shared" si="3"/>
        <v>20</v>
      </c>
      <c r="F13" s="5">
        <f t="shared" si="3"/>
        <v>10</v>
      </c>
      <c r="G13" s="5">
        <f t="shared" si="3"/>
        <v>8</v>
      </c>
      <c r="H13" s="5">
        <f t="shared" si="3"/>
        <v>8</v>
      </c>
      <c r="I13" s="5">
        <f t="shared" si="3"/>
        <v>0</v>
      </c>
      <c r="J13" s="5">
        <f t="shared" si="3"/>
        <v>0</v>
      </c>
      <c r="K13" s="5">
        <f t="shared" si="3"/>
        <v>0</v>
      </c>
      <c r="L13" s="5">
        <f t="shared" si="3"/>
        <v>6</v>
      </c>
      <c r="M13" s="5">
        <f t="shared" si="3"/>
        <v>4</v>
      </c>
      <c r="N13" s="5">
        <f t="shared" si="3"/>
        <v>4</v>
      </c>
      <c r="O13" s="5">
        <f t="shared" si="3"/>
        <v>0</v>
      </c>
    </row>
    <row r="14" spans="1:17" hidden="1" x14ac:dyDescent="0.2">
      <c r="B14" s="1">
        <v>1.5</v>
      </c>
      <c r="C14" s="5">
        <f t="shared" si="2"/>
        <v>6.666666666666667</v>
      </c>
      <c r="D14" s="5">
        <f t="shared" si="3"/>
        <v>5.333333333333333</v>
      </c>
      <c r="E14" s="5">
        <f t="shared" si="3"/>
        <v>6.666666666666667</v>
      </c>
      <c r="F14" s="5">
        <f t="shared" si="3"/>
        <v>3.3333333333333335</v>
      </c>
      <c r="G14" s="5">
        <f t="shared" si="3"/>
        <v>2.6666666666666665</v>
      </c>
      <c r="H14" s="5">
        <f t="shared" si="3"/>
        <v>2.6666666666666665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2</v>
      </c>
      <c r="M14" s="5">
        <f t="shared" si="3"/>
        <v>1.3333333333333333</v>
      </c>
      <c r="N14" s="5">
        <f t="shared" si="3"/>
        <v>1.3333333333333333</v>
      </c>
      <c r="O14" s="5">
        <f t="shared" si="3"/>
        <v>0</v>
      </c>
    </row>
    <row r="15" spans="1:17" hidden="1" x14ac:dyDescent="0.2">
      <c r="B15" s="1">
        <v>2.5</v>
      </c>
      <c r="C15" s="5">
        <f t="shared" si="2"/>
        <v>4</v>
      </c>
      <c r="D15" s="5">
        <f t="shared" si="3"/>
        <v>3.2</v>
      </c>
      <c r="E15" s="5">
        <f t="shared" si="3"/>
        <v>4</v>
      </c>
      <c r="F15" s="5">
        <f t="shared" si="3"/>
        <v>2</v>
      </c>
      <c r="G15" s="5">
        <f t="shared" si="3"/>
        <v>1.6</v>
      </c>
      <c r="H15" s="5">
        <f t="shared" si="3"/>
        <v>1.6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1.2</v>
      </c>
      <c r="M15" s="5">
        <f t="shared" si="3"/>
        <v>0.8</v>
      </c>
      <c r="N15" s="5">
        <f t="shared" si="3"/>
        <v>0.8</v>
      </c>
      <c r="O15" s="5">
        <f t="shared" si="3"/>
        <v>0</v>
      </c>
    </row>
    <row r="16" spans="1:17" hidden="1" x14ac:dyDescent="0.2">
      <c r="B16" s="1">
        <v>3.5</v>
      </c>
      <c r="C16" s="5">
        <f t="shared" si="2"/>
        <v>2.8571428571428572</v>
      </c>
      <c r="D16" s="5">
        <f t="shared" si="3"/>
        <v>2.2857142857142856</v>
      </c>
      <c r="E16" s="5">
        <f t="shared" si="3"/>
        <v>2.8571428571428572</v>
      </c>
      <c r="F16" s="5">
        <f t="shared" si="3"/>
        <v>1.4285714285714286</v>
      </c>
      <c r="G16" s="5">
        <f t="shared" si="3"/>
        <v>1.1428571428571428</v>
      </c>
      <c r="H16" s="5">
        <f t="shared" si="3"/>
        <v>1.1428571428571428</v>
      </c>
      <c r="I16" s="5">
        <f t="shared" si="3"/>
        <v>0</v>
      </c>
      <c r="J16" s="5">
        <f t="shared" si="3"/>
        <v>0</v>
      </c>
      <c r="K16" s="5">
        <f t="shared" si="3"/>
        <v>0</v>
      </c>
      <c r="L16" s="5">
        <f t="shared" si="3"/>
        <v>0.8571428571428571</v>
      </c>
      <c r="M16" s="5">
        <f t="shared" si="3"/>
        <v>0.5714285714285714</v>
      </c>
      <c r="N16" s="5">
        <f t="shared" si="3"/>
        <v>0.5714285714285714</v>
      </c>
      <c r="O16" s="5">
        <f t="shared" si="3"/>
        <v>0</v>
      </c>
    </row>
    <row r="17" spans="1:15" hidden="1" x14ac:dyDescent="0.2">
      <c r="B17" s="1">
        <v>4.5</v>
      </c>
      <c r="C17" s="5">
        <f t="shared" si="2"/>
        <v>2.2222222222222223</v>
      </c>
      <c r="D17" s="5">
        <f t="shared" si="3"/>
        <v>1.7777777777777777</v>
      </c>
      <c r="E17" s="5">
        <f t="shared" si="3"/>
        <v>2.2222222222222223</v>
      </c>
      <c r="F17" s="5">
        <f t="shared" si="3"/>
        <v>1.1111111111111112</v>
      </c>
      <c r="G17" s="5">
        <f t="shared" si="3"/>
        <v>0.88888888888888884</v>
      </c>
      <c r="H17" s="5">
        <f t="shared" si="3"/>
        <v>0.88888888888888884</v>
      </c>
      <c r="I17" s="5">
        <f t="shared" si="3"/>
        <v>0</v>
      </c>
      <c r="J17" s="5">
        <f t="shared" si="3"/>
        <v>0</v>
      </c>
      <c r="K17" s="5">
        <f t="shared" si="3"/>
        <v>0</v>
      </c>
      <c r="L17" s="5">
        <f t="shared" si="3"/>
        <v>0.66666666666666663</v>
      </c>
      <c r="M17" s="5">
        <f t="shared" si="3"/>
        <v>0.44444444444444442</v>
      </c>
      <c r="N17" s="5">
        <f t="shared" si="3"/>
        <v>0.44444444444444442</v>
      </c>
      <c r="O17" s="5">
        <f t="shared" si="3"/>
        <v>0</v>
      </c>
    </row>
    <row r="18" spans="1:15" hidden="1" x14ac:dyDescent="0.2">
      <c r="B18" s="1">
        <v>5.5</v>
      </c>
      <c r="C18" s="5">
        <f t="shared" si="2"/>
        <v>1.8181818181818181</v>
      </c>
      <c r="D18" s="5">
        <f t="shared" si="3"/>
        <v>1.4545454545454546</v>
      </c>
      <c r="E18" s="5">
        <f t="shared" si="3"/>
        <v>1.8181818181818181</v>
      </c>
      <c r="F18" s="5">
        <f t="shared" si="3"/>
        <v>0.90909090909090906</v>
      </c>
      <c r="G18" s="5">
        <f t="shared" si="3"/>
        <v>0.72727272727272729</v>
      </c>
      <c r="H18" s="5">
        <f t="shared" si="3"/>
        <v>0.72727272727272729</v>
      </c>
      <c r="I18" s="5">
        <f t="shared" si="3"/>
        <v>0</v>
      </c>
      <c r="J18" s="5">
        <f t="shared" si="3"/>
        <v>0</v>
      </c>
      <c r="K18" s="5">
        <f t="shared" si="3"/>
        <v>0</v>
      </c>
      <c r="L18" s="5">
        <f t="shared" si="3"/>
        <v>0.54545454545454541</v>
      </c>
      <c r="M18" s="5">
        <f t="shared" si="3"/>
        <v>0.36363636363636365</v>
      </c>
      <c r="N18" s="5">
        <f t="shared" si="3"/>
        <v>0.36363636363636365</v>
      </c>
      <c r="O18" s="5">
        <f t="shared" si="3"/>
        <v>0</v>
      </c>
    </row>
    <row r="19" spans="1:15" hidden="1" x14ac:dyDescent="0.2">
      <c r="B19" s="1">
        <v>6.5</v>
      </c>
      <c r="C19" s="5">
        <f t="shared" si="2"/>
        <v>1.5384615384615385</v>
      </c>
      <c r="D19" s="5">
        <f t="shared" si="3"/>
        <v>1.2307692307692308</v>
      </c>
      <c r="E19" s="5">
        <f t="shared" si="3"/>
        <v>1.5384615384615385</v>
      </c>
      <c r="F19" s="5">
        <f t="shared" si="3"/>
        <v>0.76923076923076927</v>
      </c>
      <c r="G19" s="5">
        <f t="shared" si="3"/>
        <v>0.61538461538461542</v>
      </c>
      <c r="H19" s="5">
        <f t="shared" si="3"/>
        <v>0.61538461538461542</v>
      </c>
      <c r="I19" s="5">
        <f t="shared" si="3"/>
        <v>0</v>
      </c>
      <c r="J19" s="5">
        <f t="shared" si="3"/>
        <v>0</v>
      </c>
      <c r="K19" s="5">
        <f t="shared" si="3"/>
        <v>0</v>
      </c>
      <c r="L19" s="5">
        <f t="shared" si="3"/>
        <v>0.46153846153846156</v>
      </c>
      <c r="M19" s="5">
        <f t="shared" si="3"/>
        <v>0.30769230769230771</v>
      </c>
      <c r="N19" s="5">
        <f t="shared" si="3"/>
        <v>0.30769230769230771</v>
      </c>
      <c r="O19" s="5">
        <f t="shared" si="3"/>
        <v>0</v>
      </c>
    </row>
    <row r="20" spans="1:15" hidden="1" x14ac:dyDescent="0.2">
      <c r="B20" s="1">
        <v>7.5</v>
      </c>
      <c r="C20" s="5">
        <f t="shared" si="2"/>
        <v>1.3333333333333333</v>
      </c>
      <c r="D20" s="5">
        <f t="shared" si="3"/>
        <v>1.0666666666666667</v>
      </c>
      <c r="E20" s="5">
        <f t="shared" si="3"/>
        <v>1.3333333333333333</v>
      </c>
      <c r="F20" s="5">
        <f t="shared" si="3"/>
        <v>0.66666666666666663</v>
      </c>
      <c r="G20" s="5">
        <f t="shared" si="3"/>
        <v>0.53333333333333333</v>
      </c>
      <c r="H20" s="5">
        <f t="shared" si="3"/>
        <v>0.53333333333333333</v>
      </c>
      <c r="I20" s="5">
        <f t="shared" si="3"/>
        <v>0</v>
      </c>
      <c r="J20" s="5">
        <f t="shared" si="3"/>
        <v>0</v>
      </c>
      <c r="K20" s="5">
        <f t="shared" si="3"/>
        <v>0</v>
      </c>
      <c r="L20" s="5">
        <f t="shared" si="3"/>
        <v>0.4</v>
      </c>
      <c r="M20" s="5">
        <f t="shared" si="3"/>
        <v>0.26666666666666666</v>
      </c>
      <c r="N20" s="5">
        <f t="shared" si="3"/>
        <v>0.26666666666666666</v>
      </c>
      <c r="O20" s="5">
        <f t="shared" si="3"/>
        <v>0</v>
      </c>
    </row>
    <row r="21" spans="1:15" hidden="1" x14ac:dyDescent="0.2">
      <c r="B21" s="1">
        <v>8.5</v>
      </c>
      <c r="C21" s="5">
        <f t="shared" si="2"/>
        <v>1.1764705882352942</v>
      </c>
      <c r="D21" s="5">
        <f t="shared" si="3"/>
        <v>0.94117647058823528</v>
      </c>
      <c r="E21" s="5">
        <f t="shared" si="3"/>
        <v>1.1764705882352942</v>
      </c>
      <c r="F21" s="5">
        <f t="shared" si="3"/>
        <v>0.58823529411764708</v>
      </c>
      <c r="G21" s="5">
        <f t="shared" si="3"/>
        <v>0.47058823529411764</v>
      </c>
      <c r="H21" s="5">
        <f t="shared" si="3"/>
        <v>0.47058823529411764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0.35294117647058826</v>
      </c>
      <c r="M21" s="5">
        <f t="shared" si="3"/>
        <v>0.23529411764705882</v>
      </c>
      <c r="N21" s="5">
        <f t="shared" si="3"/>
        <v>0.23529411764705882</v>
      </c>
      <c r="O21" s="5">
        <f t="shared" si="3"/>
        <v>0</v>
      </c>
    </row>
    <row r="22" spans="1:15" hidden="1" x14ac:dyDescent="0.2">
      <c r="B22" s="1">
        <v>9.5</v>
      </c>
      <c r="C22" s="5">
        <f t="shared" si="2"/>
        <v>1.0526315789473684</v>
      </c>
      <c r="D22" s="5">
        <f t="shared" si="3"/>
        <v>0.84210526315789469</v>
      </c>
      <c r="E22" s="5">
        <f t="shared" si="3"/>
        <v>1.0526315789473684</v>
      </c>
      <c r="F22" s="5">
        <f t="shared" si="3"/>
        <v>0.52631578947368418</v>
      </c>
      <c r="G22" s="5">
        <f t="shared" si="3"/>
        <v>0.42105263157894735</v>
      </c>
      <c r="H22" s="5">
        <f t="shared" si="3"/>
        <v>0.42105263157894735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5">
        <f t="shared" si="3"/>
        <v>0.31578947368421051</v>
      </c>
      <c r="M22" s="5">
        <f t="shared" si="3"/>
        <v>0.21052631578947367</v>
      </c>
      <c r="N22" s="5">
        <f t="shared" si="3"/>
        <v>0.21052631578947367</v>
      </c>
      <c r="O22" s="5">
        <f t="shared" si="3"/>
        <v>0</v>
      </c>
    </row>
    <row r="23" spans="1:15" hidden="1" x14ac:dyDescent="0.2">
      <c r="B23" s="1">
        <v>10.5</v>
      </c>
      <c r="C23" s="5">
        <f t="shared" si="2"/>
        <v>0.95238095238095233</v>
      </c>
      <c r="D23" s="5">
        <f t="shared" si="3"/>
        <v>0.76190476190476186</v>
      </c>
      <c r="E23" s="5">
        <f t="shared" si="3"/>
        <v>0.95238095238095233</v>
      </c>
      <c r="F23" s="5">
        <f t="shared" si="3"/>
        <v>0.47619047619047616</v>
      </c>
      <c r="G23" s="5">
        <f t="shared" si="3"/>
        <v>0.38095238095238093</v>
      </c>
      <c r="H23" s="5">
        <f t="shared" si="3"/>
        <v>0.38095238095238093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 t="shared" si="3"/>
        <v>0.2857142857142857</v>
      </c>
      <c r="M23" s="5">
        <f t="shared" si="3"/>
        <v>0.19047619047619047</v>
      </c>
      <c r="N23" s="5">
        <f t="shared" si="3"/>
        <v>0.19047619047619047</v>
      </c>
      <c r="O23" s="5">
        <f t="shared" si="3"/>
        <v>0</v>
      </c>
    </row>
    <row r="24" spans="1:15" hidden="1" x14ac:dyDescent="0.2">
      <c r="B24" s="1">
        <v>11.5</v>
      </c>
      <c r="C24" s="5">
        <f t="shared" si="2"/>
        <v>0.86956521739130432</v>
      </c>
      <c r="D24" s="5">
        <f t="shared" si="3"/>
        <v>0.69565217391304346</v>
      </c>
      <c r="E24" s="5">
        <f t="shared" si="3"/>
        <v>0.86956521739130432</v>
      </c>
      <c r="F24" s="5">
        <f t="shared" si="3"/>
        <v>0.43478260869565216</v>
      </c>
      <c r="G24" s="5">
        <f t="shared" si="3"/>
        <v>0.34782608695652173</v>
      </c>
      <c r="H24" s="5">
        <f t="shared" si="3"/>
        <v>0.34782608695652173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0.2608695652173913</v>
      </c>
      <c r="M24" s="5">
        <f t="shared" si="3"/>
        <v>0.17391304347826086</v>
      </c>
      <c r="N24" s="5">
        <f t="shared" si="3"/>
        <v>0.17391304347826086</v>
      </c>
      <c r="O24" s="5">
        <f t="shared" si="3"/>
        <v>0</v>
      </c>
    </row>
    <row r="25" spans="1:15" hidden="1" x14ac:dyDescent="0.2">
      <c r="B25" s="1">
        <v>12.5</v>
      </c>
      <c r="C25" s="5">
        <f t="shared" si="2"/>
        <v>0.8</v>
      </c>
      <c r="D25" s="5">
        <f t="shared" si="3"/>
        <v>0.64</v>
      </c>
      <c r="E25" s="5">
        <f t="shared" si="3"/>
        <v>0.8</v>
      </c>
      <c r="F25" s="5">
        <f t="shared" si="3"/>
        <v>0.4</v>
      </c>
      <c r="G25" s="5">
        <f t="shared" si="3"/>
        <v>0.32</v>
      </c>
      <c r="H25" s="5">
        <f t="shared" si="3"/>
        <v>0.32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0.24</v>
      </c>
      <c r="M25" s="5">
        <f t="shared" si="3"/>
        <v>0.16</v>
      </c>
      <c r="N25" s="5">
        <f t="shared" si="3"/>
        <v>0.16</v>
      </c>
      <c r="O25" s="5">
        <f t="shared" si="3"/>
        <v>0</v>
      </c>
    </row>
    <row r="26" spans="1:15" hidden="1" x14ac:dyDescent="0.2">
      <c r="B26" s="1">
        <v>13.5</v>
      </c>
      <c r="C26" s="5">
        <f t="shared" si="2"/>
        <v>0.7407407407407407</v>
      </c>
      <c r="D26" s="5">
        <f t="shared" si="3"/>
        <v>0.59259259259259256</v>
      </c>
      <c r="E26" s="5">
        <f t="shared" si="3"/>
        <v>0.7407407407407407</v>
      </c>
      <c r="F26" s="5">
        <f t="shared" si="3"/>
        <v>0.37037037037037035</v>
      </c>
      <c r="G26" s="5">
        <f t="shared" si="3"/>
        <v>0.29629629629629628</v>
      </c>
      <c r="H26" s="5">
        <f t="shared" si="3"/>
        <v>0.29629629629629628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0.22222222222222221</v>
      </c>
      <c r="M26" s="5">
        <f t="shared" si="3"/>
        <v>0.14814814814814814</v>
      </c>
      <c r="N26" s="5">
        <f t="shared" si="3"/>
        <v>0.14814814814814814</v>
      </c>
      <c r="O26" s="5">
        <f t="shared" si="3"/>
        <v>0</v>
      </c>
    </row>
    <row r="27" spans="1:15" hidden="1" x14ac:dyDescent="0.2">
      <c r="B27" s="1">
        <v>14.5</v>
      </c>
      <c r="C27" s="5">
        <f t="shared" si="2"/>
        <v>0.68965517241379315</v>
      </c>
      <c r="D27" s="5">
        <f t="shared" si="3"/>
        <v>0.55172413793103448</v>
      </c>
      <c r="E27" s="5">
        <f t="shared" si="3"/>
        <v>0.68965517241379315</v>
      </c>
      <c r="F27" s="5">
        <f t="shared" si="3"/>
        <v>0.34482758620689657</v>
      </c>
      <c r="G27" s="5">
        <f t="shared" si="3"/>
        <v>0.27586206896551724</v>
      </c>
      <c r="H27" s="5">
        <f t="shared" si="3"/>
        <v>0.27586206896551724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0.20689655172413793</v>
      </c>
      <c r="M27" s="5">
        <f t="shared" si="3"/>
        <v>0.13793103448275862</v>
      </c>
      <c r="N27" s="5">
        <f t="shared" si="3"/>
        <v>0.13793103448275862</v>
      </c>
      <c r="O27" s="5">
        <f t="shared" si="3"/>
        <v>0</v>
      </c>
    </row>
    <row r="28" spans="1:15" hidden="1" x14ac:dyDescent="0.2"/>
    <row r="29" spans="1:15" hidden="1" x14ac:dyDescent="0.2">
      <c r="A29" s="17" t="s">
        <v>8</v>
      </c>
      <c r="C29" s="9">
        <f t="shared" ref="C29:O29" si="4">IF(RANK(C13,$C$13:$O$27)&lt;=$B$30,RANK(C13,$C$13:$O$27),"-")</f>
        <v>1</v>
      </c>
      <c r="D29" s="9">
        <f t="shared" si="4"/>
        <v>3</v>
      </c>
      <c r="E29" s="9">
        <f t="shared" si="4"/>
        <v>1</v>
      </c>
      <c r="F29" s="9">
        <f t="shared" si="4"/>
        <v>4</v>
      </c>
      <c r="G29" s="9">
        <f t="shared" si="4"/>
        <v>5</v>
      </c>
      <c r="H29" s="9">
        <f t="shared" si="4"/>
        <v>5</v>
      </c>
      <c r="I29" s="9" t="str">
        <f t="shared" si="4"/>
        <v>-</v>
      </c>
      <c r="J29" s="9" t="str">
        <f t="shared" si="4"/>
        <v>-</v>
      </c>
      <c r="K29" s="9" t="str">
        <f t="shared" si="4"/>
        <v>-</v>
      </c>
      <c r="L29" s="9">
        <f t="shared" si="4"/>
        <v>9</v>
      </c>
      <c r="M29" s="9">
        <f t="shared" si="4"/>
        <v>11</v>
      </c>
      <c r="N29" s="9">
        <f t="shared" si="4"/>
        <v>11</v>
      </c>
      <c r="O29" s="9" t="str">
        <f t="shared" si="4"/>
        <v>-</v>
      </c>
    </row>
    <row r="30" spans="1:15" hidden="1" x14ac:dyDescent="0.2">
      <c r="A30" s="18" t="s">
        <v>42</v>
      </c>
      <c r="B30" s="6">
        <f>B41</f>
        <v>16</v>
      </c>
      <c r="C30" s="9">
        <f t="shared" ref="C30:O30" si="5">IF(RANK(C14,$C$13:$O$27)&lt;=$B$30,RANK(C14,$C$13:$O$27),"-")</f>
        <v>7</v>
      </c>
      <c r="D30" s="9">
        <f t="shared" si="5"/>
        <v>10</v>
      </c>
      <c r="E30" s="9">
        <f t="shared" si="5"/>
        <v>7</v>
      </c>
      <c r="F30" s="9">
        <f t="shared" si="5"/>
        <v>15</v>
      </c>
      <c r="G30" s="9" t="str">
        <f t="shared" si="5"/>
        <v>-</v>
      </c>
      <c r="H30" s="9" t="str">
        <f t="shared" si="5"/>
        <v>-</v>
      </c>
      <c r="I30" s="9" t="str">
        <f t="shared" si="5"/>
        <v>-</v>
      </c>
      <c r="J30" s="9" t="str">
        <f t="shared" si="5"/>
        <v>-</v>
      </c>
      <c r="K30" s="9" t="str">
        <f t="shared" si="5"/>
        <v>-</v>
      </c>
      <c r="L30" s="9" t="str">
        <f t="shared" si="5"/>
        <v>-</v>
      </c>
      <c r="M30" s="9" t="str">
        <f t="shared" si="5"/>
        <v>-</v>
      </c>
      <c r="N30" s="9" t="str">
        <f t="shared" si="5"/>
        <v>-</v>
      </c>
      <c r="O30" s="9" t="str">
        <f t="shared" si="5"/>
        <v>-</v>
      </c>
    </row>
    <row r="31" spans="1:15" hidden="1" x14ac:dyDescent="0.2">
      <c r="A31" s="18" t="s">
        <v>39</v>
      </c>
      <c r="B31" s="1">
        <f>COUNT(C29:O39)</f>
        <v>16</v>
      </c>
      <c r="C31" s="9">
        <f t="shared" ref="C31:O31" si="6">IF(RANK(C15,$C$13:$O$27)&lt;=$B$30,RANK(C15,$C$13:$O$27),"-")</f>
        <v>11</v>
      </c>
      <c r="D31" s="9">
        <f t="shared" si="6"/>
        <v>16</v>
      </c>
      <c r="E31" s="9">
        <f t="shared" si="6"/>
        <v>11</v>
      </c>
      <c r="F31" s="9" t="str">
        <f t="shared" si="6"/>
        <v>-</v>
      </c>
      <c r="G31" s="9" t="str">
        <f t="shared" si="6"/>
        <v>-</v>
      </c>
      <c r="H31" s="9" t="str">
        <f t="shared" si="6"/>
        <v>-</v>
      </c>
      <c r="I31" s="9" t="str">
        <f t="shared" si="6"/>
        <v>-</v>
      </c>
      <c r="J31" s="9" t="str">
        <f t="shared" si="6"/>
        <v>-</v>
      </c>
      <c r="K31" s="9" t="str">
        <f t="shared" si="6"/>
        <v>-</v>
      </c>
      <c r="L31" s="9" t="str">
        <f t="shared" si="6"/>
        <v>-</v>
      </c>
      <c r="M31" s="9" t="str">
        <f t="shared" si="6"/>
        <v>-</v>
      </c>
      <c r="N31" s="9" t="str">
        <f t="shared" si="6"/>
        <v>-</v>
      </c>
      <c r="O31" s="9" t="str">
        <f t="shared" si="6"/>
        <v>-</v>
      </c>
    </row>
    <row r="32" spans="1:15" hidden="1" x14ac:dyDescent="0.2">
      <c r="A32" s="18" t="s">
        <v>40</v>
      </c>
      <c r="B32" s="1">
        <f>MAX(C29:O39)</f>
        <v>16</v>
      </c>
      <c r="C32" s="9" t="str">
        <f t="shared" ref="C32:O32" si="7">IF(RANK(C16,$C$13:$O$27)&lt;=$B$30,RANK(C16,$C$13:$O$27),"-")</f>
        <v>-</v>
      </c>
      <c r="D32" s="9" t="str">
        <f t="shared" si="7"/>
        <v>-</v>
      </c>
      <c r="E32" s="9" t="str">
        <f t="shared" si="7"/>
        <v>-</v>
      </c>
      <c r="F32" s="9" t="str">
        <f t="shared" si="7"/>
        <v>-</v>
      </c>
      <c r="G32" s="9" t="str">
        <f t="shared" si="7"/>
        <v>-</v>
      </c>
      <c r="H32" s="9" t="str">
        <f t="shared" si="7"/>
        <v>-</v>
      </c>
      <c r="I32" s="9" t="str">
        <f t="shared" si="7"/>
        <v>-</v>
      </c>
      <c r="J32" s="9" t="str">
        <f t="shared" si="7"/>
        <v>-</v>
      </c>
      <c r="K32" s="9" t="str">
        <f t="shared" si="7"/>
        <v>-</v>
      </c>
      <c r="L32" s="9" t="str">
        <f t="shared" si="7"/>
        <v>-</v>
      </c>
      <c r="M32" s="9" t="str">
        <f t="shared" si="7"/>
        <v>-</v>
      </c>
      <c r="N32" s="9" t="str">
        <f t="shared" si="7"/>
        <v>-</v>
      </c>
      <c r="O32" s="9" t="str">
        <f t="shared" si="7"/>
        <v>-</v>
      </c>
    </row>
    <row r="33" spans="1:32" hidden="1" x14ac:dyDescent="0.2">
      <c r="A33" s="18" t="s">
        <v>41</v>
      </c>
      <c r="B33" s="7">
        <f>B31-B30</f>
        <v>0</v>
      </c>
      <c r="C33" s="9" t="str">
        <f t="shared" ref="C33:O33" si="8">IF(RANK(C17,$C$13:$O$27)&lt;=$B$30,RANK(C17,$C$13:$O$27),"-")</f>
        <v>-</v>
      </c>
      <c r="D33" s="9" t="str">
        <f t="shared" si="8"/>
        <v>-</v>
      </c>
      <c r="E33" s="9" t="str">
        <f t="shared" si="8"/>
        <v>-</v>
      </c>
      <c r="F33" s="9" t="str">
        <f t="shared" si="8"/>
        <v>-</v>
      </c>
      <c r="G33" s="9" t="str">
        <f t="shared" si="8"/>
        <v>-</v>
      </c>
      <c r="H33" s="9" t="str">
        <f t="shared" si="8"/>
        <v>-</v>
      </c>
      <c r="I33" s="9" t="str">
        <f t="shared" si="8"/>
        <v>-</v>
      </c>
      <c r="J33" s="9" t="str">
        <f t="shared" si="8"/>
        <v>-</v>
      </c>
      <c r="K33" s="9" t="str">
        <f t="shared" si="8"/>
        <v>-</v>
      </c>
      <c r="L33" s="9" t="str">
        <f t="shared" si="8"/>
        <v>-</v>
      </c>
      <c r="M33" s="9" t="str">
        <f t="shared" si="8"/>
        <v>-</v>
      </c>
      <c r="N33" s="9" t="str">
        <f t="shared" si="8"/>
        <v>-</v>
      </c>
      <c r="O33" s="9" t="str">
        <f t="shared" si="8"/>
        <v>-</v>
      </c>
    </row>
    <row r="34" spans="1:32" hidden="1" x14ac:dyDescent="0.2">
      <c r="A34" s="18" t="s">
        <v>43</v>
      </c>
      <c r="B34" s="7">
        <f>IF(B31=B30,0,SUMIF(C29:O39,B32)/B32)</f>
        <v>0</v>
      </c>
      <c r="C34" s="9" t="str">
        <f t="shared" ref="C34:O34" si="9">IF(RANK(C18,$C$13:$O$27)&lt;=$B$30,RANK(C18,$C$13:$O$27),"-")</f>
        <v>-</v>
      </c>
      <c r="D34" s="9" t="str">
        <f t="shared" si="9"/>
        <v>-</v>
      </c>
      <c r="E34" s="9" t="str">
        <f t="shared" si="9"/>
        <v>-</v>
      </c>
      <c r="F34" s="9" t="str">
        <f t="shared" si="9"/>
        <v>-</v>
      </c>
      <c r="G34" s="9" t="str">
        <f t="shared" si="9"/>
        <v>-</v>
      </c>
      <c r="H34" s="9" t="str">
        <f t="shared" si="9"/>
        <v>-</v>
      </c>
      <c r="I34" s="9" t="str">
        <f t="shared" si="9"/>
        <v>-</v>
      </c>
      <c r="J34" s="9" t="str">
        <f t="shared" si="9"/>
        <v>-</v>
      </c>
      <c r="K34" s="9" t="str">
        <f t="shared" si="9"/>
        <v>-</v>
      </c>
      <c r="L34" s="9" t="str">
        <f t="shared" si="9"/>
        <v>-</v>
      </c>
      <c r="M34" s="9" t="str">
        <f t="shared" si="9"/>
        <v>-</v>
      </c>
      <c r="N34" s="9" t="str">
        <f t="shared" si="9"/>
        <v>-</v>
      </c>
      <c r="O34" s="9" t="str">
        <f t="shared" si="9"/>
        <v>-</v>
      </c>
    </row>
    <row r="35" spans="1:32" hidden="1" x14ac:dyDescent="0.2">
      <c r="A35" s="18" t="s">
        <v>44</v>
      </c>
      <c r="B35" s="7">
        <f>B34-B33</f>
        <v>0</v>
      </c>
      <c r="C35" s="9" t="str">
        <f t="shared" ref="C35:O35" si="10">IF(RANK(C19,$C$13:$O$27)&lt;=$B$30,RANK(C19,$C$13:$O$27),"-")</f>
        <v>-</v>
      </c>
      <c r="D35" s="9" t="str">
        <f t="shared" si="10"/>
        <v>-</v>
      </c>
      <c r="E35" s="9" t="str">
        <f t="shared" si="10"/>
        <v>-</v>
      </c>
      <c r="F35" s="9" t="str">
        <f t="shared" si="10"/>
        <v>-</v>
      </c>
      <c r="G35" s="9" t="str">
        <f t="shared" si="10"/>
        <v>-</v>
      </c>
      <c r="H35" s="9" t="str">
        <f t="shared" si="10"/>
        <v>-</v>
      </c>
      <c r="I35" s="9" t="str">
        <f t="shared" si="10"/>
        <v>-</v>
      </c>
      <c r="J35" s="9" t="str">
        <f t="shared" si="10"/>
        <v>-</v>
      </c>
      <c r="K35" s="9" t="str">
        <f t="shared" si="10"/>
        <v>-</v>
      </c>
      <c r="L35" s="9" t="str">
        <f t="shared" si="10"/>
        <v>-</v>
      </c>
      <c r="M35" s="9" t="str">
        <f t="shared" si="10"/>
        <v>-</v>
      </c>
      <c r="N35" s="9" t="str">
        <f t="shared" si="10"/>
        <v>-</v>
      </c>
      <c r="O35" s="9" t="str">
        <f t="shared" si="10"/>
        <v>-</v>
      </c>
    </row>
    <row r="36" spans="1:32" hidden="1" x14ac:dyDescent="0.2">
      <c r="A36" s="18" t="s">
        <v>45</v>
      </c>
      <c r="B36" s="8" t="str">
        <f>IF(B34&lt;&gt;0,B35/B34,"-")</f>
        <v>-</v>
      </c>
      <c r="C36" s="9" t="str">
        <f t="shared" ref="C36:O36" si="11">IF(RANK(C20,$C$13:$O$27)&lt;=$B$30,RANK(C20,$C$13:$O$27),"-")</f>
        <v>-</v>
      </c>
      <c r="D36" s="9" t="str">
        <f t="shared" si="11"/>
        <v>-</v>
      </c>
      <c r="E36" s="9" t="str">
        <f t="shared" si="11"/>
        <v>-</v>
      </c>
      <c r="F36" s="9" t="str">
        <f t="shared" si="11"/>
        <v>-</v>
      </c>
      <c r="G36" s="9" t="str">
        <f t="shared" si="11"/>
        <v>-</v>
      </c>
      <c r="H36" s="9" t="str">
        <f t="shared" si="11"/>
        <v>-</v>
      </c>
      <c r="I36" s="9" t="str">
        <f t="shared" si="11"/>
        <v>-</v>
      </c>
      <c r="J36" s="9" t="str">
        <f t="shared" si="11"/>
        <v>-</v>
      </c>
      <c r="K36" s="9" t="str">
        <f t="shared" si="11"/>
        <v>-</v>
      </c>
      <c r="L36" s="9" t="str">
        <f t="shared" si="11"/>
        <v>-</v>
      </c>
      <c r="M36" s="9" t="str">
        <f t="shared" si="11"/>
        <v>-</v>
      </c>
      <c r="N36" s="9" t="str">
        <f t="shared" si="11"/>
        <v>-</v>
      </c>
      <c r="O36" s="9" t="str">
        <f t="shared" si="11"/>
        <v>-</v>
      </c>
    </row>
    <row r="37" spans="1:32" hidden="1" x14ac:dyDescent="0.2">
      <c r="C37" s="9" t="str">
        <f t="shared" ref="C37:O37" si="12">IF(RANK(C21,$C$13:$O$27)&lt;=$B$30,RANK(C21,$C$13:$O$27),"-")</f>
        <v>-</v>
      </c>
      <c r="D37" s="9" t="str">
        <f t="shared" si="12"/>
        <v>-</v>
      </c>
      <c r="E37" s="9" t="str">
        <f t="shared" si="12"/>
        <v>-</v>
      </c>
      <c r="F37" s="9" t="str">
        <f t="shared" si="12"/>
        <v>-</v>
      </c>
      <c r="G37" s="9" t="str">
        <f t="shared" si="12"/>
        <v>-</v>
      </c>
      <c r="H37" s="9" t="str">
        <f t="shared" si="12"/>
        <v>-</v>
      </c>
      <c r="I37" s="9" t="str">
        <f t="shared" si="12"/>
        <v>-</v>
      </c>
      <c r="J37" s="9" t="str">
        <f t="shared" si="12"/>
        <v>-</v>
      </c>
      <c r="K37" s="9" t="str">
        <f t="shared" si="12"/>
        <v>-</v>
      </c>
      <c r="L37" s="9" t="str">
        <f t="shared" si="12"/>
        <v>-</v>
      </c>
      <c r="M37" s="9" t="str">
        <f t="shared" si="12"/>
        <v>-</v>
      </c>
      <c r="N37" s="9" t="str">
        <f t="shared" si="12"/>
        <v>-</v>
      </c>
      <c r="O37" s="9" t="str">
        <f t="shared" si="12"/>
        <v>-</v>
      </c>
    </row>
    <row r="38" spans="1:32" hidden="1" x14ac:dyDescent="0.2">
      <c r="C38" s="9" t="str">
        <f t="shared" ref="C38:O38" si="13">IF(RANK(C22,$C$13:$O$27)&lt;=$B$30,RANK(C22,$C$13:$O$27),"-")</f>
        <v>-</v>
      </c>
      <c r="D38" s="9" t="str">
        <f t="shared" si="13"/>
        <v>-</v>
      </c>
      <c r="E38" s="9" t="str">
        <f t="shared" si="13"/>
        <v>-</v>
      </c>
      <c r="F38" s="9" t="str">
        <f t="shared" si="13"/>
        <v>-</v>
      </c>
      <c r="G38" s="9" t="str">
        <f t="shared" si="13"/>
        <v>-</v>
      </c>
      <c r="H38" s="9" t="str">
        <f t="shared" si="13"/>
        <v>-</v>
      </c>
      <c r="I38" s="9" t="str">
        <f t="shared" si="13"/>
        <v>-</v>
      </c>
      <c r="J38" s="9" t="str">
        <f t="shared" si="13"/>
        <v>-</v>
      </c>
      <c r="K38" s="9" t="str">
        <f t="shared" si="13"/>
        <v>-</v>
      </c>
      <c r="L38" s="9" t="str">
        <f t="shared" si="13"/>
        <v>-</v>
      </c>
      <c r="M38" s="9" t="str">
        <f t="shared" si="13"/>
        <v>-</v>
      </c>
      <c r="N38" s="9" t="str">
        <f t="shared" si="13"/>
        <v>-</v>
      </c>
      <c r="O38" s="9" t="str">
        <f t="shared" si="13"/>
        <v>-</v>
      </c>
    </row>
    <row r="39" spans="1:32" hidden="1" x14ac:dyDescent="0.2">
      <c r="C39" s="9" t="str">
        <f t="shared" ref="C39:O39" si="14">IF(RANK(C23,$C$13:$O$27)&lt;=$B$30,RANK(C23,$C$13:$O$27),"-")</f>
        <v>-</v>
      </c>
      <c r="D39" s="9" t="str">
        <f t="shared" si="14"/>
        <v>-</v>
      </c>
      <c r="E39" s="9" t="str">
        <f t="shared" si="14"/>
        <v>-</v>
      </c>
      <c r="F39" s="9" t="str">
        <f t="shared" si="14"/>
        <v>-</v>
      </c>
      <c r="G39" s="9" t="str">
        <f t="shared" si="14"/>
        <v>-</v>
      </c>
      <c r="H39" s="9" t="str">
        <f t="shared" si="14"/>
        <v>-</v>
      </c>
      <c r="I39" s="9" t="str">
        <f t="shared" si="14"/>
        <v>-</v>
      </c>
      <c r="J39" s="9" t="str">
        <f t="shared" si="14"/>
        <v>-</v>
      </c>
      <c r="K39" s="9" t="str">
        <f t="shared" si="14"/>
        <v>-</v>
      </c>
      <c r="L39" s="9" t="str">
        <f t="shared" si="14"/>
        <v>-</v>
      </c>
      <c r="M39" s="9" t="str">
        <f t="shared" si="14"/>
        <v>-</v>
      </c>
      <c r="N39" s="9" t="str">
        <f t="shared" si="14"/>
        <v>-</v>
      </c>
      <c r="O39" s="9" t="str">
        <f t="shared" si="14"/>
        <v>-</v>
      </c>
    </row>
    <row r="40" spans="1:32" ht="13.5" hidden="1" thickBot="1" x14ac:dyDescent="0.25"/>
    <row r="41" spans="1:32" s="22" customFormat="1" x14ac:dyDescent="0.2">
      <c r="A41" s="19" t="s">
        <v>13</v>
      </c>
      <c r="B41" s="27">
        <v>16</v>
      </c>
      <c r="C41" s="20">
        <f>IF($B30=$B31,COUNT(C29:C39),COUNT(C29:C39)-SUMIF(C29:C39,$B32)/$B32)</f>
        <v>3</v>
      </c>
      <c r="D41" s="20">
        <f t="shared" ref="D41:O41" si="15">IF($B30=$B31,COUNT(D29:D39),COUNT(D29:D39)-SUMIF(D29:D39,$B32)/$B32)</f>
        <v>3</v>
      </c>
      <c r="E41" s="20">
        <f t="shared" si="15"/>
        <v>3</v>
      </c>
      <c r="F41" s="20">
        <f t="shared" si="15"/>
        <v>2</v>
      </c>
      <c r="G41" s="20">
        <f t="shared" si="15"/>
        <v>1</v>
      </c>
      <c r="H41" s="20">
        <f t="shared" si="15"/>
        <v>1</v>
      </c>
      <c r="I41" s="20">
        <f t="shared" si="15"/>
        <v>0</v>
      </c>
      <c r="J41" s="20">
        <f t="shared" si="15"/>
        <v>0</v>
      </c>
      <c r="K41" s="20">
        <f t="shared" si="15"/>
        <v>0</v>
      </c>
      <c r="L41" s="20">
        <f t="shared" si="15"/>
        <v>1</v>
      </c>
      <c r="M41" s="20">
        <f t="shared" si="15"/>
        <v>1</v>
      </c>
      <c r="N41" s="20">
        <f t="shared" si="15"/>
        <v>1</v>
      </c>
      <c r="O41" s="20">
        <f t="shared" si="15"/>
        <v>0</v>
      </c>
      <c r="P41" s="20">
        <f>SUM(C41:O41)</f>
        <v>16</v>
      </c>
      <c r="Q41" s="19" t="s">
        <v>63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32" ht="13.5" thickBot="1" x14ac:dyDescent="0.25">
      <c r="A42" s="18" t="str">
        <f>IF(P42&gt;0,"im Los "&amp;TEXT(B34,"0")&amp;" für "&amp;TEXT(P42,"0"),"")</f>
        <v/>
      </c>
      <c r="B42" s="7"/>
      <c r="C42" s="10" t="str">
        <f>IF($B31=$B30,"-",SUMIF(C29:C39,$B32)/$B32*$B36)</f>
        <v>-</v>
      </c>
      <c r="D42" s="10" t="str">
        <f t="shared" ref="D42:O42" si="16">IF($B31=$B30,"-",SUMIF(D29:D39,$B32)/$B32*$B36)</f>
        <v>-</v>
      </c>
      <c r="E42" s="10" t="str">
        <f t="shared" si="16"/>
        <v>-</v>
      </c>
      <c r="F42" s="10" t="str">
        <f t="shared" si="16"/>
        <v>-</v>
      </c>
      <c r="G42" s="10" t="str">
        <f t="shared" si="16"/>
        <v>-</v>
      </c>
      <c r="H42" s="10" t="str">
        <f t="shared" si="16"/>
        <v>-</v>
      </c>
      <c r="I42" s="10" t="str">
        <f t="shared" si="16"/>
        <v>-</v>
      </c>
      <c r="J42" s="10" t="str">
        <f t="shared" si="16"/>
        <v>-</v>
      </c>
      <c r="K42" s="10" t="str">
        <f t="shared" si="16"/>
        <v>-</v>
      </c>
      <c r="L42" s="10" t="str">
        <f t="shared" si="16"/>
        <v>-</v>
      </c>
      <c r="M42" s="10" t="str">
        <f t="shared" si="16"/>
        <v>-</v>
      </c>
      <c r="N42" s="10" t="str">
        <f t="shared" si="16"/>
        <v>-</v>
      </c>
      <c r="O42" s="10" t="str">
        <f t="shared" si="16"/>
        <v>-</v>
      </c>
      <c r="P42" s="9">
        <f>SUM(C42:O42)</f>
        <v>0</v>
      </c>
      <c r="Q42" s="17" t="s">
        <v>58</v>
      </c>
    </row>
    <row r="43" spans="1:32" s="28" customFormat="1" ht="13.5" thickBot="1" x14ac:dyDescent="0.25">
      <c r="A43" s="32" t="str">
        <f>"&gt; "&amp;A41</f>
        <v>&gt; Haupt- und Finanz</v>
      </c>
      <c r="B43" s="31">
        <f>SUM(C43:O43)</f>
        <v>16</v>
      </c>
      <c r="C43" s="29">
        <v>3</v>
      </c>
      <c r="D43" s="29">
        <v>2</v>
      </c>
      <c r="E43" s="29">
        <v>3</v>
      </c>
      <c r="F43" s="29">
        <v>2</v>
      </c>
      <c r="G43" s="29">
        <v>1</v>
      </c>
      <c r="H43" s="29">
        <v>2</v>
      </c>
      <c r="I43" s="29">
        <v>0</v>
      </c>
      <c r="J43" s="29">
        <v>0</v>
      </c>
      <c r="K43" s="29">
        <v>0</v>
      </c>
      <c r="L43" s="29">
        <v>1</v>
      </c>
      <c r="M43" s="29">
        <v>1</v>
      </c>
      <c r="N43" s="29">
        <v>1</v>
      </c>
      <c r="O43" s="29">
        <v>0</v>
      </c>
      <c r="P43" s="30" t="s">
        <v>82</v>
      </c>
      <c r="Q43" s="17" t="s">
        <v>51</v>
      </c>
      <c r="R43" s="17" t="s">
        <v>92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/>
      <c r="AE43"/>
      <c r="AF43"/>
    </row>
    <row r="44" spans="1:32" hidden="1" x14ac:dyDescent="0.2">
      <c r="B44" s="7"/>
      <c r="C44" s="13">
        <f t="shared" ref="C44:O44" si="17">C41/$B41</f>
        <v>0.1875</v>
      </c>
      <c r="D44" s="13">
        <f t="shared" si="17"/>
        <v>0.1875</v>
      </c>
      <c r="E44" s="13">
        <f t="shared" si="17"/>
        <v>0.1875</v>
      </c>
      <c r="F44" s="13">
        <f t="shared" si="17"/>
        <v>0.125</v>
      </c>
      <c r="G44" s="13">
        <f t="shared" si="17"/>
        <v>6.25E-2</v>
      </c>
      <c r="H44" s="13">
        <f t="shared" si="17"/>
        <v>6.25E-2</v>
      </c>
      <c r="I44" s="13">
        <f t="shared" si="17"/>
        <v>0</v>
      </c>
      <c r="J44" s="13">
        <f t="shared" si="17"/>
        <v>0</v>
      </c>
      <c r="K44" s="13">
        <f t="shared" si="17"/>
        <v>0</v>
      </c>
      <c r="L44" s="13">
        <f t="shared" si="17"/>
        <v>6.25E-2</v>
      </c>
      <c r="M44" s="13">
        <f t="shared" si="17"/>
        <v>6.25E-2</v>
      </c>
      <c r="N44" s="13">
        <f t="shared" si="17"/>
        <v>6.25E-2</v>
      </c>
      <c r="O44" s="13">
        <f t="shared" si="17"/>
        <v>0</v>
      </c>
      <c r="P44" s="13">
        <f>SUM(C44:O44)</f>
        <v>1</v>
      </c>
      <c r="Q44" s="17" t="s">
        <v>64</v>
      </c>
    </row>
    <row r="45" spans="1:32" hidden="1" x14ac:dyDescent="0.2">
      <c r="B45" s="7"/>
      <c r="C45" s="13">
        <f t="shared" ref="C45:O45" si="18">C44-C$8</f>
        <v>-2.0652335462569948E-2</v>
      </c>
      <c r="D45" s="13">
        <f t="shared" si="18"/>
        <v>1.4890649644680704E-2</v>
      </c>
      <c r="E45" s="13">
        <f t="shared" si="18"/>
        <v>-9.1939210655793691E-3</v>
      </c>
      <c r="F45" s="13">
        <f t="shared" si="18"/>
        <v>3.5378306280929167E-3</v>
      </c>
      <c r="G45" s="13">
        <f t="shared" si="18"/>
        <v>-1.4489318095704654E-2</v>
      </c>
      <c r="H45" s="13">
        <f t="shared" si="18"/>
        <v>-1.8544946156721517E-2</v>
      </c>
      <c r="I45" s="13">
        <f t="shared" si="18"/>
        <v>0</v>
      </c>
      <c r="J45" s="13">
        <f t="shared" si="18"/>
        <v>0</v>
      </c>
      <c r="K45" s="13">
        <f t="shared" si="18"/>
        <v>0</v>
      </c>
      <c r="L45" s="13">
        <f t="shared" si="18"/>
        <v>-4.7072469740132711E-3</v>
      </c>
      <c r="M45" s="13">
        <f t="shared" si="18"/>
        <v>2.5046783032616399E-2</v>
      </c>
      <c r="N45" s="13">
        <f t="shared" si="18"/>
        <v>2.4112504449198761E-2</v>
      </c>
      <c r="O45" s="13">
        <f t="shared" si="18"/>
        <v>0</v>
      </c>
      <c r="P45" s="13">
        <f>SUM(C45:O45)</f>
        <v>2.0816681711721685E-17</v>
      </c>
      <c r="Q45" s="17" t="s">
        <v>65</v>
      </c>
    </row>
    <row r="46" spans="1:32" x14ac:dyDescent="0.2">
      <c r="A46" s="17" t="s">
        <v>12</v>
      </c>
      <c r="B46" s="7">
        <f t="shared" ref="B46:P46" si="19">B41</f>
        <v>16</v>
      </c>
      <c r="C46" s="9">
        <f t="shared" si="19"/>
        <v>3</v>
      </c>
      <c r="D46" s="9">
        <f t="shared" si="19"/>
        <v>3</v>
      </c>
      <c r="E46" s="9">
        <f t="shared" si="19"/>
        <v>3</v>
      </c>
      <c r="F46" s="9">
        <f t="shared" si="19"/>
        <v>2</v>
      </c>
      <c r="G46" s="9">
        <f t="shared" si="19"/>
        <v>1</v>
      </c>
      <c r="H46" s="9">
        <f t="shared" si="19"/>
        <v>1</v>
      </c>
      <c r="I46" s="9">
        <f t="shared" si="19"/>
        <v>0</v>
      </c>
      <c r="J46" s="9">
        <f t="shared" si="19"/>
        <v>0</v>
      </c>
      <c r="K46" s="9">
        <f t="shared" si="19"/>
        <v>0</v>
      </c>
      <c r="L46" s="9">
        <f t="shared" si="19"/>
        <v>1</v>
      </c>
      <c r="M46" s="9">
        <f t="shared" si="19"/>
        <v>1</v>
      </c>
      <c r="N46" s="9">
        <f t="shared" si="19"/>
        <v>1</v>
      </c>
      <c r="O46" s="9">
        <f t="shared" si="19"/>
        <v>0</v>
      </c>
      <c r="P46" s="9">
        <f t="shared" si="19"/>
        <v>16</v>
      </c>
      <c r="Q46" s="17" t="s">
        <v>63</v>
      </c>
    </row>
    <row r="47" spans="1:32" ht="13.5" thickBot="1" x14ac:dyDescent="0.25">
      <c r="A47" s="18" t="str">
        <f>IF(P47&gt;0,"im Los "&amp;TEXT(B34,"0")&amp;" für "&amp;TEXT(P47,"0"),"")</f>
        <v/>
      </c>
      <c r="B47" s="7"/>
      <c r="C47" s="10" t="str">
        <f t="shared" ref="C47:P47" si="20">C42</f>
        <v>-</v>
      </c>
      <c r="D47" s="10" t="str">
        <f t="shared" si="20"/>
        <v>-</v>
      </c>
      <c r="E47" s="10" t="str">
        <f t="shared" si="20"/>
        <v>-</v>
      </c>
      <c r="F47" s="10" t="str">
        <f t="shared" si="20"/>
        <v>-</v>
      </c>
      <c r="G47" s="10" t="str">
        <f t="shared" si="20"/>
        <v>-</v>
      </c>
      <c r="H47" s="10" t="str">
        <f t="shared" si="20"/>
        <v>-</v>
      </c>
      <c r="I47" s="10" t="str">
        <f t="shared" si="20"/>
        <v>-</v>
      </c>
      <c r="J47" s="10" t="str">
        <f t="shared" si="20"/>
        <v>-</v>
      </c>
      <c r="K47" s="10" t="str">
        <f t="shared" si="20"/>
        <v>-</v>
      </c>
      <c r="L47" s="10" t="str">
        <f t="shared" si="20"/>
        <v>-</v>
      </c>
      <c r="M47" s="10" t="str">
        <f t="shared" si="20"/>
        <v>-</v>
      </c>
      <c r="N47" s="10" t="str">
        <f t="shared" si="20"/>
        <v>-</v>
      </c>
      <c r="O47" s="10" t="str">
        <f t="shared" si="20"/>
        <v>-</v>
      </c>
      <c r="P47" s="9">
        <f t="shared" si="20"/>
        <v>0</v>
      </c>
      <c r="Q47" s="17" t="s">
        <v>58</v>
      </c>
    </row>
    <row r="48" spans="1:32" s="28" customFormat="1" ht="13.5" thickBot="1" x14ac:dyDescent="0.25">
      <c r="A48" s="32" t="str">
        <f>"&gt; "&amp;A46</f>
        <v>&gt; Konversion</v>
      </c>
      <c r="B48" s="31">
        <f>SUM(C48:O48)</f>
        <v>16</v>
      </c>
      <c r="C48" s="29">
        <v>3</v>
      </c>
      <c r="D48" s="29">
        <v>3</v>
      </c>
      <c r="E48" s="29">
        <v>3</v>
      </c>
      <c r="F48" s="29">
        <v>2</v>
      </c>
      <c r="G48" s="29">
        <v>1</v>
      </c>
      <c r="H48" s="29">
        <v>1</v>
      </c>
      <c r="I48" s="29">
        <v>0</v>
      </c>
      <c r="J48" s="29">
        <v>0</v>
      </c>
      <c r="K48" s="29">
        <v>0</v>
      </c>
      <c r="L48" s="29">
        <v>1</v>
      </c>
      <c r="M48" s="29">
        <v>1</v>
      </c>
      <c r="N48" s="29">
        <v>1</v>
      </c>
      <c r="O48" s="29">
        <v>0</v>
      </c>
      <c r="P48" s="30" t="s">
        <v>82</v>
      </c>
      <c r="Q48" s="17" t="s">
        <v>51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/>
      <c r="AE48"/>
      <c r="AF48"/>
    </row>
    <row r="49" spans="1:32" x14ac:dyDescent="0.2">
      <c r="A49" s="17" t="s">
        <v>11</v>
      </c>
      <c r="B49" s="7">
        <f t="shared" ref="B49:P49" si="21">B46</f>
        <v>16</v>
      </c>
      <c r="C49" s="9">
        <f t="shared" si="21"/>
        <v>3</v>
      </c>
      <c r="D49" s="9">
        <f t="shared" si="21"/>
        <v>3</v>
      </c>
      <c r="E49" s="9">
        <f t="shared" si="21"/>
        <v>3</v>
      </c>
      <c r="F49" s="9">
        <f t="shared" si="21"/>
        <v>2</v>
      </c>
      <c r="G49" s="9">
        <f t="shared" si="21"/>
        <v>1</v>
      </c>
      <c r="H49" s="9">
        <f t="shared" si="21"/>
        <v>1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1</v>
      </c>
      <c r="M49" s="9">
        <f t="shared" si="21"/>
        <v>1</v>
      </c>
      <c r="N49" s="9">
        <f t="shared" si="21"/>
        <v>1</v>
      </c>
      <c r="O49" s="9">
        <f t="shared" si="21"/>
        <v>0</v>
      </c>
      <c r="P49" s="9">
        <f t="shared" si="21"/>
        <v>16</v>
      </c>
      <c r="Q49" s="17" t="s">
        <v>63</v>
      </c>
    </row>
    <row r="50" spans="1:32" ht="13.5" thickBot="1" x14ac:dyDescent="0.25">
      <c r="A50" s="18" t="str">
        <f>IF(P50&gt;0,"im Los "&amp;TEXT(B34,"0")&amp;" für "&amp;TEXT(P50,"0"),"")</f>
        <v/>
      </c>
      <c r="B50" s="7"/>
      <c r="C50" s="10" t="str">
        <f t="shared" ref="C50:P50" si="22">C47</f>
        <v>-</v>
      </c>
      <c r="D50" s="10" t="str">
        <f t="shared" si="22"/>
        <v>-</v>
      </c>
      <c r="E50" s="10" t="str">
        <f t="shared" si="22"/>
        <v>-</v>
      </c>
      <c r="F50" s="10" t="str">
        <f t="shared" si="22"/>
        <v>-</v>
      </c>
      <c r="G50" s="10" t="str">
        <f t="shared" si="22"/>
        <v>-</v>
      </c>
      <c r="H50" s="10" t="str">
        <f t="shared" si="22"/>
        <v>-</v>
      </c>
      <c r="I50" s="10" t="str">
        <f t="shared" si="22"/>
        <v>-</v>
      </c>
      <c r="J50" s="10" t="str">
        <f t="shared" si="22"/>
        <v>-</v>
      </c>
      <c r="K50" s="10" t="str">
        <f t="shared" si="22"/>
        <v>-</v>
      </c>
      <c r="L50" s="10" t="str">
        <f t="shared" si="22"/>
        <v>-</v>
      </c>
      <c r="M50" s="10" t="str">
        <f t="shared" si="22"/>
        <v>-</v>
      </c>
      <c r="N50" s="10" t="str">
        <f t="shared" si="22"/>
        <v>-</v>
      </c>
      <c r="O50" s="10" t="str">
        <f t="shared" si="22"/>
        <v>-</v>
      </c>
      <c r="P50" s="9">
        <f t="shared" si="22"/>
        <v>0</v>
      </c>
      <c r="Q50" s="17" t="s">
        <v>58</v>
      </c>
    </row>
    <row r="51" spans="1:32" s="28" customFormat="1" ht="13.5" thickBot="1" x14ac:dyDescent="0.25">
      <c r="A51" s="32" t="str">
        <f>"&gt; "&amp;A49</f>
        <v>&gt; Bau- und Umwelt</v>
      </c>
      <c r="B51" s="31">
        <f>SUM(C51:O51)</f>
        <v>16</v>
      </c>
      <c r="C51" s="29">
        <v>3</v>
      </c>
      <c r="D51" s="29">
        <v>2</v>
      </c>
      <c r="E51" s="29">
        <v>3</v>
      </c>
      <c r="F51" s="29">
        <v>2</v>
      </c>
      <c r="G51" s="29">
        <v>1</v>
      </c>
      <c r="H51" s="29">
        <v>2</v>
      </c>
      <c r="I51" s="29">
        <v>0</v>
      </c>
      <c r="J51" s="29">
        <v>0</v>
      </c>
      <c r="K51" s="29">
        <v>0</v>
      </c>
      <c r="L51" s="29">
        <v>1</v>
      </c>
      <c r="M51" s="29">
        <v>1</v>
      </c>
      <c r="N51" s="29">
        <v>1</v>
      </c>
      <c r="O51" s="29">
        <v>0</v>
      </c>
      <c r="P51" s="30" t="s">
        <v>82</v>
      </c>
      <c r="Q51" s="17" t="s">
        <v>51</v>
      </c>
      <c r="R51" s="17" t="s">
        <v>92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/>
      <c r="AE51"/>
      <c r="AF51"/>
    </row>
    <row r="52" spans="1:32" x14ac:dyDescent="0.2">
      <c r="A52" s="17" t="s">
        <v>10</v>
      </c>
      <c r="B52" s="7">
        <f>B49</f>
        <v>16</v>
      </c>
      <c r="C52" s="9">
        <f t="shared" ref="C52:O52" si="23">C49</f>
        <v>3</v>
      </c>
      <c r="D52" s="9">
        <f t="shared" si="23"/>
        <v>3</v>
      </c>
      <c r="E52" s="9">
        <f t="shared" si="23"/>
        <v>3</v>
      </c>
      <c r="F52" s="9">
        <f t="shared" si="23"/>
        <v>2</v>
      </c>
      <c r="G52" s="9">
        <f t="shared" si="23"/>
        <v>1</v>
      </c>
      <c r="H52" s="9">
        <f t="shared" si="23"/>
        <v>1</v>
      </c>
      <c r="I52" s="9">
        <f t="shared" si="23"/>
        <v>0</v>
      </c>
      <c r="J52" s="9">
        <f t="shared" si="23"/>
        <v>0</v>
      </c>
      <c r="K52" s="9">
        <f t="shared" si="23"/>
        <v>0</v>
      </c>
      <c r="L52" s="9">
        <f t="shared" si="23"/>
        <v>1</v>
      </c>
      <c r="M52" s="9">
        <f t="shared" si="23"/>
        <v>1</v>
      </c>
      <c r="N52" s="9">
        <f t="shared" si="23"/>
        <v>1</v>
      </c>
      <c r="O52" s="9">
        <f t="shared" si="23"/>
        <v>0</v>
      </c>
      <c r="P52" s="9">
        <f>P49</f>
        <v>16</v>
      </c>
      <c r="Q52" s="17" t="s">
        <v>63</v>
      </c>
    </row>
    <row r="53" spans="1:32" ht="13.5" thickBot="1" x14ac:dyDescent="0.25">
      <c r="A53" s="18" t="str">
        <f>IF(P53&gt;0,"im Los "&amp;TEXT(B34,"0")&amp;" für "&amp;TEXT(P53,"0"),"")</f>
        <v/>
      </c>
      <c r="B53" s="7"/>
      <c r="C53" s="10" t="str">
        <f t="shared" ref="C53:O53" si="24">C50</f>
        <v>-</v>
      </c>
      <c r="D53" s="10" t="str">
        <f t="shared" si="24"/>
        <v>-</v>
      </c>
      <c r="E53" s="10" t="str">
        <f t="shared" si="24"/>
        <v>-</v>
      </c>
      <c r="F53" s="10" t="str">
        <f t="shared" si="24"/>
        <v>-</v>
      </c>
      <c r="G53" s="10" t="str">
        <f t="shared" si="24"/>
        <v>-</v>
      </c>
      <c r="H53" s="10" t="str">
        <f t="shared" si="24"/>
        <v>-</v>
      </c>
      <c r="I53" s="10" t="str">
        <f t="shared" si="24"/>
        <v>-</v>
      </c>
      <c r="J53" s="10" t="str">
        <f t="shared" si="24"/>
        <v>-</v>
      </c>
      <c r="K53" s="10" t="str">
        <f t="shared" si="24"/>
        <v>-</v>
      </c>
      <c r="L53" s="10" t="str">
        <f t="shared" si="24"/>
        <v>-</v>
      </c>
      <c r="M53" s="10" t="str">
        <f t="shared" si="24"/>
        <v>-</v>
      </c>
      <c r="N53" s="10" t="str">
        <f t="shared" si="24"/>
        <v>-</v>
      </c>
      <c r="O53" s="10" t="str">
        <f t="shared" si="24"/>
        <v>-</v>
      </c>
      <c r="P53" s="9">
        <f>P50</f>
        <v>0</v>
      </c>
      <c r="Q53" s="17" t="s">
        <v>58</v>
      </c>
    </row>
    <row r="54" spans="1:32" s="28" customFormat="1" ht="13.5" thickBot="1" x14ac:dyDescent="0.25">
      <c r="A54" s="32" t="str">
        <f>"&gt; "&amp;A52</f>
        <v>&gt; Stadtentwicklungs- und Verkehr</v>
      </c>
      <c r="B54" s="31">
        <f>SUM(C54:O54)</f>
        <v>16</v>
      </c>
      <c r="C54" s="29">
        <v>3</v>
      </c>
      <c r="D54" s="29">
        <v>3</v>
      </c>
      <c r="E54" s="29">
        <v>3</v>
      </c>
      <c r="F54" s="29">
        <v>1</v>
      </c>
      <c r="G54" s="29">
        <v>2</v>
      </c>
      <c r="H54" s="29">
        <v>1</v>
      </c>
      <c r="I54" s="29">
        <v>0</v>
      </c>
      <c r="J54" s="29">
        <v>0</v>
      </c>
      <c r="K54" s="29">
        <v>0</v>
      </c>
      <c r="L54" s="29">
        <v>1</v>
      </c>
      <c r="M54" s="29">
        <v>1</v>
      </c>
      <c r="N54" s="29">
        <v>1</v>
      </c>
      <c r="O54" s="29">
        <v>0</v>
      </c>
      <c r="P54" s="30" t="s">
        <v>82</v>
      </c>
      <c r="Q54" s="17" t="s">
        <v>51</v>
      </c>
      <c r="R54" s="17" t="s">
        <v>93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/>
      <c r="AE54"/>
      <c r="AF54"/>
    </row>
    <row r="55" spans="1:32" x14ac:dyDescent="0.2">
      <c r="A55" s="17" t="s">
        <v>14</v>
      </c>
      <c r="B55" s="7">
        <f>B52</f>
        <v>16</v>
      </c>
      <c r="C55" s="9">
        <f t="shared" ref="C55:O55" si="25">C52</f>
        <v>3</v>
      </c>
      <c r="D55" s="9">
        <f t="shared" si="25"/>
        <v>3</v>
      </c>
      <c r="E55" s="9">
        <f t="shared" si="25"/>
        <v>3</v>
      </c>
      <c r="F55" s="9">
        <f t="shared" si="25"/>
        <v>2</v>
      </c>
      <c r="G55" s="9">
        <f t="shared" si="25"/>
        <v>1</v>
      </c>
      <c r="H55" s="9">
        <f t="shared" si="25"/>
        <v>1</v>
      </c>
      <c r="I55" s="9">
        <f t="shared" si="25"/>
        <v>0</v>
      </c>
      <c r="J55" s="9">
        <f t="shared" si="25"/>
        <v>0</v>
      </c>
      <c r="K55" s="9">
        <f t="shared" si="25"/>
        <v>0</v>
      </c>
      <c r="L55" s="9">
        <f t="shared" si="25"/>
        <v>1</v>
      </c>
      <c r="M55" s="9">
        <f t="shared" si="25"/>
        <v>1</v>
      </c>
      <c r="N55" s="9">
        <f t="shared" si="25"/>
        <v>1</v>
      </c>
      <c r="O55" s="9">
        <f t="shared" si="25"/>
        <v>0</v>
      </c>
      <c r="P55" s="9">
        <f>P52</f>
        <v>16</v>
      </c>
      <c r="Q55" s="17" t="s">
        <v>63</v>
      </c>
    </row>
    <row r="56" spans="1:32" ht="13.5" thickBot="1" x14ac:dyDescent="0.25">
      <c r="A56" s="18" t="str">
        <f>IF(P56&gt;0,"im Los "&amp;TEXT(B34,"0")&amp;" für "&amp;TEXT(P56,"0"),"")</f>
        <v/>
      </c>
      <c r="B56" s="7"/>
      <c r="C56" s="10" t="str">
        <f t="shared" ref="C56:O56" si="26">C53</f>
        <v>-</v>
      </c>
      <c r="D56" s="10" t="str">
        <f t="shared" si="26"/>
        <v>-</v>
      </c>
      <c r="E56" s="10" t="str">
        <f t="shared" si="26"/>
        <v>-</v>
      </c>
      <c r="F56" s="10" t="str">
        <f t="shared" si="26"/>
        <v>-</v>
      </c>
      <c r="G56" s="10" t="str">
        <f t="shared" si="26"/>
        <v>-</v>
      </c>
      <c r="H56" s="10" t="str">
        <f t="shared" si="26"/>
        <v>-</v>
      </c>
      <c r="I56" s="10" t="str">
        <f t="shared" si="26"/>
        <v>-</v>
      </c>
      <c r="J56" s="10" t="str">
        <f t="shared" si="26"/>
        <v>-</v>
      </c>
      <c r="K56" s="10" t="str">
        <f t="shared" si="26"/>
        <v>-</v>
      </c>
      <c r="L56" s="10" t="str">
        <f t="shared" si="26"/>
        <v>-</v>
      </c>
      <c r="M56" s="10" t="str">
        <f t="shared" si="26"/>
        <v>-</v>
      </c>
      <c r="N56" s="10" t="str">
        <f t="shared" si="26"/>
        <v>-</v>
      </c>
      <c r="O56" s="10" t="str">
        <f t="shared" si="26"/>
        <v>-</v>
      </c>
      <c r="P56" s="9">
        <f>P53</f>
        <v>0</v>
      </c>
      <c r="Q56" s="17" t="s">
        <v>58</v>
      </c>
    </row>
    <row r="57" spans="1:32" s="28" customFormat="1" ht="13.5" thickBot="1" x14ac:dyDescent="0.25">
      <c r="A57" s="32" t="str">
        <f>"&gt; "&amp;A55</f>
        <v>&gt; Bildung und Kultur</v>
      </c>
      <c r="B57" s="31">
        <f>SUM(C57:O57)</f>
        <v>16</v>
      </c>
      <c r="C57" s="29">
        <v>3</v>
      </c>
      <c r="D57" s="29">
        <v>3</v>
      </c>
      <c r="E57" s="29">
        <v>3</v>
      </c>
      <c r="F57" s="29">
        <v>2</v>
      </c>
      <c r="G57" s="29">
        <v>1</v>
      </c>
      <c r="H57" s="29">
        <v>1</v>
      </c>
      <c r="I57" s="29">
        <v>0</v>
      </c>
      <c r="J57" s="29">
        <v>0</v>
      </c>
      <c r="K57" s="29">
        <v>0</v>
      </c>
      <c r="L57" s="29">
        <v>1</v>
      </c>
      <c r="M57" s="29">
        <v>1</v>
      </c>
      <c r="N57" s="29">
        <v>1</v>
      </c>
      <c r="O57" s="29">
        <v>0</v>
      </c>
      <c r="P57" s="30" t="s">
        <v>82</v>
      </c>
      <c r="Q57" s="17" t="s">
        <v>51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/>
      <c r="AE57"/>
      <c r="AF57"/>
    </row>
    <row r="58" spans="1:32" x14ac:dyDescent="0.2">
      <c r="A58" s="17" t="s">
        <v>15</v>
      </c>
      <c r="B58" s="7">
        <f>B55</f>
        <v>16</v>
      </c>
      <c r="C58" s="9">
        <f t="shared" ref="C58:O58" si="27">C55</f>
        <v>3</v>
      </c>
      <c r="D58" s="9">
        <f t="shared" si="27"/>
        <v>3</v>
      </c>
      <c r="E58" s="9">
        <f t="shared" si="27"/>
        <v>3</v>
      </c>
      <c r="F58" s="9">
        <f t="shared" si="27"/>
        <v>2</v>
      </c>
      <c r="G58" s="9">
        <f t="shared" si="27"/>
        <v>1</v>
      </c>
      <c r="H58" s="9">
        <f t="shared" si="27"/>
        <v>1</v>
      </c>
      <c r="I58" s="9">
        <f t="shared" si="27"/>
        <v>0</v>
      </c>
      <c r="J58" s="9">
        <f t="shared" si="27"/>
        <v>0</v>
      </c>
      <c r="K58" s="9">
        <f t="shared" si="27"/>
        <v>0</v>
      </c>
      <c r="L58" s="9">
        <f t="shared" si="27"/>
        <v>1</v>
      </c>
      <c r="M58" s="9">
        <f t="shared" si="27"/>
        <v>1</v>
      </c>
      <c r="N58" s="9">
        <f t="shared" si="27"/>
        <v>1</v>
      </c>
      <c r="O58" s="9">
        <f t="shared" si="27"/>
        <v>0</v>
      </c>
      <c r="P58" s="9">
        <f>P55</f>
        <v>16</v>
      </c>
      <c r="Q58" s="17" t="s">
        <v>63</v>
      </c>
    </row>
    <row r="59" spans="1:32" ht="13.5" thickBot="1" x14ac:dyDescent="0.25">
      <c r="A59" s="18" t="str">
        <f>IF(P59&gt;0,"im Los "&amp;TEXT(B34,"0")&amp;" für "&amp;TEXT(P59,"0"),"")</f>
        <v/>
      </c>
      <c r="B59" s="7"/>
      <c r="C59" s="10" t="str">
        <f t="shared" ref="C59:O59" si="28">C56</f>
        <v>-</v>
      </c>
      <c r="D59" s="10" t="str">
        <f t="shared" si="28"/>
        <v>-</v>
      </c>
      <c r="E59" s="10" t="str">
        <f t="shared" si="28"/>
        <v>-</v>
      </c>
      <c r="F59" s="10" t="str">
        <f t="shared" si="28"/>
        <v>-</v>
      </c>
      <c r="G59" s="10" t="str">
        <f t="shared" si="28"/>
        <v>-</v>
      </c>
      <c r="H59" s="10" t="str">
        <f t="shared" si="28"/>
        <v>-</v>
      </c>
      <c r="I59" s="10" t="str">
        <f t="shared" si="28"/>
        <v>-</v>
      </c>
      <c r="J59" s="10" t="str">
        <f t="shared" si="28"/>
        <v>-</v>
      </c>
      <c r="K59" s="10" t="str">
        <f t="shared" si="28"/>
        <v>-</v>
      </c>
      <c r="L59" s="10" t="str">
        <f t="shared" si="28"/>
        <v>-</v>
      </c>
      <c r="M59" s="10" t="str">
        <f t="shared" si="28"/>
        <v>-</v>
      </c>
      <c r="N59" s="10" t="str">
        <f t="shared" si="28"/>
        <v>-</v>
      </c>
      <c r="O59" s="10" t="str">
        <f t="shared" si="28"/>
        <v>-</v>
      </c>
      <c r="P59" s="9">
        <f>P56</f>
        <v>0</v>
      </c>
      <c r="Q59" s="17" t="s">
        <v>58</v>
      </c>
    </row>
    <row r="60" spans="1:32" s="28" customFormat="1" ht="13.5" thickBot="1" x14ac:dyDescent="0.25">
      <c r="A60" s="32" t="str">
        <f>"&gt; "&amp;A58</f>
        <v>&gt; Soziales und Chancengleichheit</v>
      </c>
      <c r="B60" s="31">
        <f>SUM(C60:O60)</f>
        <v>16</v>
      </c>
      <c r="C60" s="29">
        <v>3</v>
      </c>
      <c r="D60" s="29">
        <v>3</v>
      </c>
      <c r="E60" s="29">
        <v>3</v>
      </c>
      <c r="F60" s="29">
        <v>2</v>
      </c>
      <c r="G60" s="29">
        <v>1</v>
      </c>
      <c r="H60" s="29">
        <v>1</v>
      </c>
      <c r="I60" s="29">
        <v>0</v>
      </c>
      <c r="J60" s="29">
        <v>0</v>
      </c>
      <c r="K60" s="29">
        <v>0</v>
      </c>
      <c r="L60" s="29">
        <v>1</v>
      </c>
      <c r="M60" s="29">
        <v>1</v>
      </c>
      <c r="N60" s="29">
        <v>1</v>
      </c>
      <c r="O60" s="29">
        <v>0</v>
      </c>
      <c r="P60" s="30" t="s">
        <v>82</v>
      </c>
      <c r="Q60" s="17" t="s">
        <v>51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/>
      <c r="AE60"/>
      <c r="AF60"/>
    </row>
    <row r="61" spans="1:32" x14ac:dyDescent="0.2">
      <c r="A61" s="17" t="s">
        <v>16</v>
      </c>
      <c r="B61" s="7">
        <f>B58</f>
        <v>16</v>
      </c>
      <c r="C61" s="9">
        <f t="shared" ref="C61:O61" si="29">C58</f>
        <v>3</v>
      </c>
      <c r="D61" s="9">
        <f t="shared" si="29"/>
        <v>3</v>
      </c>
      <c r="E61" s="9">
        <f t="shared" si="29"/>
        <v>3</v>
      </c>
      <c r="F61" s="9">
        <f t="shared" si="29"/>
        <v>2</v>
      </c>
      <c r="G61" s="9">
        <f t="shared" si="29"/>
        <v>1</v>
      </c>
      <c r="H61" s="9">
        <f t="shared" si="29"/>
        <v>1</v>
      </c>
      <c r="I61" s="9">
        <f t="shared" si="29"/>
        <v>0</v>
      </c>
      <c r="J61" s="9">
        <f t="shared" si="29"/>
        <v>0</v>
      </c>
      <c r="K61" s="9">
        <f t="shared" si="29"/>
        <v>0</v>
      </c>
      <c r="L61" s="9">
        <f t="shared" si="29"/>
        <v>1</v>
      </c>
      <c r="M61" s="9">
        <f t="shared" si="29"/>
        <v>1</v>
      </c>
      <c r="N61" s="9">
        <f t="shared" si="29"/>
        <v>1</v>
      </c>
      <c r="O61" s="9">
        <f t="shared" si="29"/>
        <v>0</v>
      </c>
      <c r="P61" s="9">
        <f t="shared" ref="P61" si="30">P58</f>
        <v>16</v>
      </c>
      <c r="Q61" s="17" t="s">
        <v>63</v>
      </c>
    </row>
    <row r="62" spans="1:32" ht="13.5" thickBot="1" x14ac:dyDescent="0.25">
      <c r="A62" s="18" t="str">
        <f>IF(P62&gt;0,"im Los "&amp;TEXT(B34,"0")&amp;" für "&amp;TEXT(P62,"0"),"")</f>
        <v/>
      </c>
      <c r="B62" s="7"/>
      <c r="C62" s="10" t="str">
        <f t="shared" ref="C62:O62" si="31">C59</f>
        <v>-</v>
      </c>
      <c r="D62" s="10" t="str">
        <f t="shared" si="31"/>
        <v>-</v>
      </c>
      <c r="E62" s="10" t="str">
        <f t="shared" si="31"/>
        <v>-</v>
      </c>
      <c r="F62" s="10" t="str">
        <f t="shared" si="31"/>
        <v>-</v>
      </c>
      <c r="G62" s="10" t="str">
        <f t="shared" si="31"/>
        <v>-</v>
      </c>
      <c r="H62" s="10" t="str">
        <f t="shared" si="31"/>
        <v>-</v>
      </c>
      <c r="I62" s="10" t="str">
        <f t="shared" si="31"/>
        <v>-</v>
      </c>
      <c r="J62" s="10" t="str">
        <f t="shared" si="31"/>
        <v>-</v>
      </c>
      <c r="K62" s="10" t="str">
        <f t="shared" si="31"/>
        <v>-</v>
      </c>
      <c r="L62" s="10" t="str">
        <f t="shared" si="31"/>
        <v>-</v>
      </c>
      <c r="M62" s="10" t="str">
        <f t="shared" si="31"/>
        <v>-</v>
      </c>
      <c r="N62" s="10" t="str">
        <f t="shared" si="31"/>
        <v>-</v>
      </c>
      <c r="O62" s="10" t="str">
        <f t="shared" si="31"/>
        <v>-</v>
      </c>
      <c r="P62" s="9">
        <f t="shared" ref="P62" si="32">P59</f>
        <v>0</v>
      </c>
      <c r="Q62" s="17" t="s">
        <v>58</v>
      </c>
    </row>
    <row r="63" spans="1:32" s="28" customFormat="1" ht="13.5" thickBot="1" x14ac:dyDescent="0.25">
      <c r="A63" s="32" t="str">
        <f>"&gt; "&amp;A61</f>
        <v>&gt; Sport</v>
      </c>
      <c r="B63" s="31">
        <f>SUM(C63:O63)</f>
        <v>16</v>
      </c>
      <c r="C63" s="29">
        <v>3</v>
      </c>
      <c r="D63" s="29">
        <v>3</v>
      </c>
      <c r="E63" s="29">
        <v>3</v>
      </c>
      <c r="F63" s="29">
        <v>1</v>
      </c>
      <c r="G63" s="29">
        <v>2</v>
      </c>
      <c r="H63" s="29">
        <v>1</v>
      </c>
      <c r="I63" s="29">
        <v>0</v>
      </c>
      <c r="J63" s="29">
        <v>0</v>
      </c>
      <c r="K63" s="29">
        <v>0</v>
      </c>
      <c r="L63" s="29">
        <v>1</v>
      </c>
      <c r="M63" s="29">
        <v>1</v>
      </c>
      <c r="N63" s="29">
        <v>1</v>
      </c>
      <c r="O63" s="29">
        <v>0</v>
      </c>
      <c r="P63" s="30" t="s">
        <v>82</v>
      </c>
      <c r="Q63" s="17" t="s">
        <v>51</v>
      </c>
      <c r="R63" s="17" t="s">
        <v>93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/>
      <c r="AE63"/>
      <c r="AF63"/>
    </row>
    <row r="64" spans="1:32" ht="12.75" hidden="1" customHeight="1" x14ac:dyDescent="0.2">
      <c r="R64"/>
      <c r="S64"/>
      <c r="T64"/>
      <c r="U64"/>
      <c r="V64"/>
      <c r="W64"/>
      <c r="X64"/>
      <c r="Y64"/>
      <c r="Z64"/>
      <c r="AA64"/>
      <c r="AB64"/>
      <c r="AC64"/>
    </row>
    <row r="65" spans="1:32" ht="12.75" hidden="1" customHeight="1" x14ac:dyDescent="0.2">
      <c r="A65" s="17" t="s">
        <v>8</v>
      </c>
      <c r="C65" s="9">
        <f t="shared" ref="C65:O65" si="33">IF(RANK(C13,$C$13:$O$27)&lt;=$B$66,RANK(C13,$C$13:$O$27),"-")</f>
        <v>1</v>
      </c>
      <c r="D65" s="9">
        <f t="shared" si="33"/>
        <v>3</v>
      </c>
      <c r="E65" s="9">
        <f t="shared" si="33"/>
        <v>1</v>
      </c>
      <c r="F65" s="9">
        <f t="shared" si="33"/>
        <v>4</v>
      </c>
      <c r="G65" s="9">
        <f t="shared" si="33"/>
        <v>5</v>
      </c>
      <c r="H65" s="9">
        <f t="shared" si="33"/>
        <v>5</v>
      </c>
      <c r="I65" s="9" t="str">
        <f t="shared" si="33"/>
        <v>-</v>
      </c>
      <c r="J65" s="9" t="str">
        <f t="shared" si="33"/>
        <v>-</v>
      </c>
      <c r="K65" s="9" t="str">
        <f t="shared" si="33"/>
        <v>-</v>
      </c>
      <c r="L65" s="9">
        <f t="shared" si="33"/>
        <v>9</v>
      </c>
      <c r="M65" s="9">
        <f t="shared" si="33"/>
        <v>11</v>
      </c>
      <c r="N65" s="9">
        <f t="shared" si="33"/>
        <v>11</v>
      </c>
      <c r="O65" s="9" t="str">
        <f t="shared" si="33"/>
        <v>-</v>
      </c>
      <c r="R65"/>
      <c r="S65"/>
      <c r="T65"/>
      <c r="U65"/>
      <c r="V65"/>
      <c r="W65"/>
      <c r="X65"/>
      <c r="Y65"/>
      <c r="Z65"/>
      <c r="AA65"/>
      <c r="AB65"/>
      <c r="AC65"/>
    </row>
    <row r="66" spans="1:32" ht="12.75" hidden="1" customHeight="1" x14ac:dyDescent="0.2">
      <c r="A66" s="18" t="s">
        <v>42</v>
      </c>
      <c r="B66" s="6">
        <f>B77</f>
        <v>14</v>
      </c>
      <c r="C66" s="9">
        <f t="shared" ref="C66:O66" si="34">IF(RANK(C14,$C$13:$O$27)&lt;=$B$66,RANK(C14,$C$13:$O$27),"-")</f>
        <v>7</v>
      </c>
      <c r="D66" s="9">
        <f t="shared" si="34"/>
        <v>10</v>
      </c>
      <c r="E66" s="9">
        <f t="shared" si="34"/>
        <v>7</v>
      </c>
      <c r="F66" s="9" t="str">
        <f t="shared" si="34"/>
        <v>-</v>
      </c>
      <c r="G66" s="9" t="str">
        <f t="shared" si="34"/>
        <v>-</v>
      </c>
      <c r="H66" s="9" t="str">
        <f t="shared" si="34"/>
        <v>-</v>
      </c>
      <c r="I66" s="9" t="str">
        <f t="shared" si="34"/>
        <v>-</v>
      </c>
      <c r="J66" s="9" t="str">
        <f t="shared" si="34"/>
        <v>-</v>
      </c>
      <c r="K66" s="9" t="str">
        <f t="shared" si="34"/>
        <v>-</v>
      </c>
      <c r="L66" s="9" t="str">
        <f t="shared" si="34"/>
        <v>-</v>
      </c>
      <c r="M66" s="9" t="str">
        <f t="shared" si="34"/>
        <v>-</v>
      </c>
      <c r="N66" s="9" t="str">
        <f t="shared" si="34"/>
        <v>-</v>
      </c>
      <c r="O66" s="9" t="str">
        <f t="shared" si="34"/>
        <v>-</v>
      </c>
      <c r="R66"/>
      <c r="S66"/>
      <c r="T66"/>
      <c r="U66"/>
      <c r="V66"/>
      <c r="W66"/>
      <c r="X66"/>
      <c r="Y66"/>
      <c r="Z66"/>
      <c r="AA66"/>
      <c r="AB66"/>
      <c r="AC66"/>
    </row>
    <row r="67" spans="1:32" ht="12.75" hidden="1" customHeight="1" x14ac:dyDescent="0.2">
      <c r="A67" s="18" t="s">
        <v>39</v>
      </c>
      <c r="B67" s="1">
        <f>COUNT(C65:O75)</f>
        <v>14</v>
      </c>
      <c r="C67" s="9">
        <f t="shared" ref="C67:O67" si="35">IF(RANK(C15,$C$13:$O$27)&lt;=$B$66,RANK(C15,$C$13:$O$27),"-")</f>
        <v>11</v>
      </c>
      <c r="D67" s="9" t="str">
        <f t="shared" si="35"/>
        <v>-</v>
      </c>
      <c r="E67" s="9">
        <f t="shared" si="35"/>
        <v>11</v>
      </c>
      <c r="F67" s="9" t="str">
        <f t="shared" si="35"/>
        <v>-</v>
      </c>
      <c r="G67" s="9" t="str">
        <f t="shared" si="35"/>
        <v>-</v>
      </c>
      <c r="H67" s="9" t="str">
        <f t="shared" si="35"/>
        <v>-</v>
      </c>
      <c r="I67" s="9" t="str">
        <f t="shared" si="35"/>
        <v>-</v>
      </c>
      <c r="J67" s="9" t="str">
        <f t="shared" si="35"/>
        <v>-</v>
      </c>
      <c r="K67" s="9" t="str">
        <f t="shared" si="35"/>
        <v>-</v>
      </c>
      <c r="L67" s="9" t="str">
        <f t="shared" si="35"/>
        <v>-</v>
      </c>
      <c r="M67" s="9" t="str">
        <f t="shared" si="35"/>
        <v>-</v>
      </c>
      <c r="N67" s="9" t="str">
        <f t="shared" si="35"/>
        <v>-</v>
      </c>
      <c r="O67" s="9" t="str">
        <f t="shared" si="35"/>
        <v>-</v>
      </c>
      <c r="R67"/>
      <c r="S67"/>
      <c r="T67"/>
      <c r="U67"/>
      <c r="V67"/>
      <c r="W67"/>
      <c r="X67"/>
      <c r="Y67"/>
      <c r="Z67"/>
      <c r="AA67"/>
      <c r="AB67"/>
      <c r="AC67"/>
    </row>
    <row r="68" spans="1:32" ht="12.75" hidden="1" customHeight="1" x14ac:dyDescent="0.2">
      <c r="A68" s="18" t="s">
        <v>40</v>
      </c>
      <c r="B68" s="1">
        <f>MAX(C65:O75)</f>
        <v>11</v>
      </c>
      <c r="C68" s="9" t="str">
        <f t="shared" ref="C68:O68" si="36">IF(RANK(C16,$C$13:$O$27)&lt;=$B$66,RANK(C16,$C$13:$O$27),"-")</f>
        <v>-</v>
      </c>
      <c r="D68" s="9" t="str">
        <f t="shared" si="36"/>
        <v>-</v>
      </c>
      <c r="E68" s="9" t="str">
        <f t="shared" si="36"/>
        <v>-</v>
      </c>
      <c r="F68" s="9" t="str">
        <f t="shared" si="36"/>
        <v>-</v>
      </c>
      <c r="G68" s="9" t="str">
        <f t="shared" si="36"/>
        <v>-</v>
      </c>
      <c r="H68" s="9" t="str">
        <f t="shared" si="36"/>
        <v>-</v>
      </c>
      <c r="I68" s="9" t="str">
        <f t="shared" si="36"/>
        <v>-</v>
      </c>
      <c r="J68" s="9" t="str">
        <f t="shared" si="36"/>
        <v>-</v>
      </c>
      <c r="K68" s="9" t="str">
        <f t="shared" si="36"/>
        <v>-</v>
      </c>
      <c r="L68" s="9" t="str">
        <f t="shared" si="36"/>
        <v>-</v>
      </c>
      <c r="M68" s="9" t="str">
        <f t="shared" si="36"/>
        <v>-</v>
      </c>
      <c r="N68" s="9" t="str">
        <f t="shared" si="36"/>
        <v>-</v>
      </c>
      <c r="O68" s="9" t="str">
        <f t="shared" si="36"/>
        <v>-</v>
      </c>
      <c r="R68"/>
      <c r="S68"/>
      <c r="T68"/>
      <c r="U68"/>
      <c r="V68"/>
      <c r="W68"/>
      <c r="X68"/>
      <c r="Y68"/>
      <c r="Z68"/>
      <c r="AA68"/>
      <c r="AB68"/>
      <c r="AC68"/>
    </row>
    <row r="69" spans="1:32" ht="12.75" hidden="1" customHeight="1" x14ac:dyDescent="0.2">
      <c r="A69" s="18" t="s">
        <v>41</v>
      </c>
      <c r="B69" s="7">
        <f>B67-B66</f>
        <v>0</v>
      </c>
      <c r="C69" s="9" t="str">
        <f t="shared" ref="C69:O69" si="37">IF(RANK(C17,$C$13:$O$27)&lt;=$B$66,RANK(C17,$C$13:$O$27),"-")</f>
        <v>-</v>
      </c>
      <c r="D69" s="9" t="str">
        <f t="shared" si="37"/>
        <v>-</v>
      </c>
      <c r="E69" s="9" t="str">
        <f t="shared" si="37"/>
        <v>-</v>
      </c>
      <c r="F69" s="9" t="str">
        <f t="shared" si="37"/>
        <v>-</v>
      </c>
      <c r="G69" s="9" t="str">
        <f t="shared" si="37"/>
        <v>-</v>
      </c>
      <c r="H69" s="9" t="str">
        <f t="shared" si="37"/>
        <v>-</v>
      </c>
      <c r="I69" s="9" t="str">
        <f t="shared" si="37"/>
        <v>-</v>
      </c>
      <c r="J69" s="9" t="str">
        <f t="shared" si="37"/>
        <v>-</v>
      </c>
      <c r="K69" s="9" t="str">
        <f t="shared" si="37"/>
        <v>-</v>
      </c>
      <c r="L69" s="9" t="str">
        <f t="shared" si="37"/>
        <v>-</v>
      </c>
      <c r="M69" s="9" t="str">
        <f t="shared" si="37"/>
        <v>-</v>
      </c>
      <c r="N69" s="9" t="str">
        <f t="shared" si="37"/>
        <v>-</v>
      </c>
      <c r="O69" s="9" t="str">
        <f t="shared" si="37"/>
        <v>-</v>
      </c>
      <c r="R69"/>
      <c r="S69"/>
      <c r="T69"/>
      <c r="U69"/>
      <c r="V69"/>
      <c r="W69"/>
      <c r="X69"/>
      <c r="Y69"/>
      <c r="Z69"/>
      <c r="AA69"/>
      <c r="AB69"/>
      <c r="AC69"/>
    </row>
    <row r="70" spans="1:32" ht="12.75" hidden="1" customHeight="1" x14ac:dyDescent="0.2">
      <c r="A70" s="18" t="s">
        <v>43</v>
      </c>
      <c r="B70" s="7">
        <f>IF(B67=B66,0,SUMIF(C65:O75,B68)/B68)</f>
        <v>0</v>
      </c>
      <c r="C70" s="9" t="str">
        <f t="shared" ref="C70:O70" si="38">IF(RANK(C18,$C$13:$O$27)&lt;=$B$66,RANK(C18,$C$13:$O$27),"-")</f>
        <v>-</v>
      </c>
      <c r="D70" s="9" t="str">
        <f t="shared" si="38"/>
        <v>-</v>
      </c>
      <c r="E70" s="9" t="str">
        <f t="shared" si="38"/>
        <v>-</v>
      </c>
      <c r="F70" s="9" t="str">
        <f t="shared" si="38"/>
        <v>-</v>
      </c>
      <c r="G70" s="9" t="str">
        <f t="shared" si="38"/>
        <v>-</v>
      </c>
      <c r="H70" s="9" t="str">
        <f t="shared" si="38"/>
        <v>-</v>
      </c>
      <c r="I70" s="9" t="str">
        <f t="shared" si="38"/>
        <v>-</v>
      </c>
      <c r="J70" s="9" t="str">
        <f t="shared" si="38"/>
        <v>-</v>
      </c>
      <c r="K70" s="9" t="str">
        <f t="shared" si="38"/>
        <v>-</v>
      </c>
      <c r="L70" s="9" t="str">
        <f t="shared" si="38"/>
        <v>-</v>
      </c>
      <c r="M70" s="9" t="str">
        <f t="shared" si="38"/>
        <v>-</v>
      </c>
      <c r="N70" s="9" t="str">
        <f t="shared" si="38"/>
        <v>-</v>
      </c>
      <c r="O70" s="9" t="str">
        <f t="shared" si="38"/>
        <v>-</v>
      </c>
      <c r="R70"/>
      <c r="S70"/>
      <c r="T70"/>
      <c r="U70"/>
      <c r="V70"/>
      <c r="W70"/>
      <c r="X70"/>
      <c r="Y70"/>
      <c r="Z70"/>
      <c r="AA70"/>
      <c r="AB70"/>
      <c r="AC70"/>
    </row>
    <row r="71" spans="1:32" ht="12.75" hidden="1" customHeight="1" x14ac:dyDescent="0.2">
      <c r="A71" s="18" t="s">
        <v>44</v>
      </c>
      <c r="B71" s="7">
        <f>B70-B69</f>
        <v>0</v>
      </c>
      <c r="C71" s="9" t="str">
        <f t="shared" ref="C71:O71" si="39">IF(RANK(C19,$C$13:$O$27)&lt;=$B$66,RANK(C19,$C$13:$O$27),"-")</f>
        <v>-</v>
      </c>
      <c r="D71" s="9" t="str">
        <f t="shared" si="39"/>
        <v>-</v>
      </c>
      <c r="E71" s="9" t="str">
        <f t="shared" si="39"/>
        <v>-</v>
      </c>
      <c r="F71" s="9" t="str">
        <f t="shared" si="39"/>
        <v>-</v>
      </c>
      <c r="G71" s="9" t="str">
        <f t="shared" si="39"/>
        <v>-</v>
      </c>
      <c r="H71" s="9" t="str">
        <f t="shared" si="39"/>
        <v>-</v>
      </c>
      <c r="I71" s="9" t="str">
        <f t="shared" si="39"/>
        <v>-</v>
      </c>
      <c r="J71" s="9" t="str">
        <f t="shared" si="39"/>
        <v>-</v>
      </c>
      <c r="K71" s="9" t="str">
        <f t="shared" si="39"/>
        <v>-</v>
      </c>
      <c r="L71" s="9" t="str">
        <f t="shared" si="39"/>
        <v>-</v>
      </c>
      <c r="M71" s="9" t="str">
        <f t="shared" si="39"/>
        <v>-</v>
      </c>
      <c r="N71" s="9" t="str">
        <f t="shared" si="39"/>
        <v>-</v>
      </c>
      <c r="O71" s="9" t="str">
        <f t="shared" si="39"/>
        <v>-</v>
      </c>
      <c r="R71"/>
      <c r="S71"/>
      <c r="T71"/>
      <c r="U71"/>
      <c r="V71"/>
      <c r="W71"/>
      <c r="X71"/>
      <c r="Y71"/>
      <c r="Z71"/>
      <c r="AA71"/>
      <c r="AB71"/>
      <c r="AC71"/>
    </row>
    <row r="72" spans="1:32" ht="12.75" hidden="1" customHeight="1" x14ac:dyDescent="0.2">
      <c r="A72" s="18" t="s">
        <v>45</v>
      </c>
      <c r="B72" s="8" t="str">
        <f>IF(B70&lt;&gt;0,B71/B70,"-")</f>
        <v>-</v>
      </c>
      <c r="C72" s="9" t="str">
        <f t="shared" ref="C72:O72" si="40">IF(RANK(C20,$C$13:$O$27)&lt;=$B$66,RANK(C20,$C$13:$O$27),"-")</f>
        <v>-</v>
      </c>
      <c r="D72" s="9" t="str">
        <f t="shared" si="40"/>
        <v>-</v>
      </c>
      <c r="E72" s="9" t="str">
        <f t="shared" si="40"/>
        <v>-</v>
      </c>
      <c r="F72" s="9" t="str">
        <f t="shared" si="40"/>
        <v>-</v>
      </c>
      <c r="G72" s="9" t="str">
        <f t="shared" si="40"/>
        <v>-</v>
      </c>
      <c r="H72" s="9" t="str">
        <f t="shared" si="40"/>
        <v>-</v>
      </c>
      <c r="I72" s="9" t="str">
        <f t="shared" si="40"/>
        <v>-</v>
      </c>
      <c r="J72" s="9" t="str">
        <f t="shared" si="40"/>
        <v>-</v>
      </c>
      <c r="K72" s="9" t="str">
        <f t="shared" si="40"/>
        <v>-</v>
      </c>
      <c r="L72" s="9" t="str">
        <f t="shared" si="40"/>
        <v>-</v>
      </c>
      <c r="M72" s="9" t="str">
        <f t="shared" si="40"/>
        <v>-</v>
      </c>
      <c r="N72" s="9" t="str">
        <f t="shared" si="40"/>
        <v>-</v>
      </c>
      <c r="O72" s="9" t="str">
        <f t="shared" si="40"/>
        <v>-</v>
      </c>
    </row>
    <row r="73" spans="1:32" ht="12.75" hidden="1" customHeight="1" x14ac:dyDescent="0.2">
      <c r="C73" s="9" t="str">
        <f t="shared" ref="C73:O73" si="41">IF(RANK(C21,$C$13:$O$27)&lt;=$B$66,RANK(C21,$C$13:$O$27),"-")</f>
        <v>-</v>
      </c>
      <c r="D73" s="9" t="str">
        <f t="shared" si="41"/>
        <v>-</v>
      </c>
      <c r="E73" s="9" t="str">
        <f t="shared" si="41"/>
        <v>-</v>
      </c>
      <c r="F73" s="9" t="str">
        <f t="shared" si="41"/>
        <v>-</v>
      </c>
      <c r="G73" s="9" t="str">
        <f t="shared" si="41"/>
        <v>-</v>
      </c>
      <c r="H73" s="9" t="str">
        <f t="shared" si="41"/>
        <v>-</v>
      </c>
      <c r="I73" s="9" t="str">
        <f t="shared" si="41"/>
        <v>-</v>
      </c>
      <c r="J73" s="9" t="str">
        <f t="shared" si="41"/>
        <v>-</v>
      </c>
      <c r="K73" s="9" t="str">
        <f t="shared" si="41"/>
        <v>-</v>
      </c>
      <c r="L73" s="9" t="str">
        <f t="shared" si="41"/>
        <v>-</v>
      </c>
      <c r="M73" s="9" t="str">
        <f t="shared" si="41"/>
        <v>-</v>
      </c>
      <c r="N73" s="9" t="str">
        <f t="shared" si="41"/>
        <v>-</v>
      </c>
      <c r="O73" s="9" t="str">
        <f t="shared" si="41"/>
        <v>-</v>
      </c>
    </row>
    <row r="74" spans="1:32" ht="12.75" hidden="1" customHeight="1" x14ac:dyDescent="0.2">
      <c r="C74" s="9" t="str">
        <f t="shared" ref="C74:O74" si="42">IF(RANK(C22,$C$13:$O$27)&lt;=$B$66,RANK(C22,$C$13:$O$27),"-")</f>
        <v>-</v>
      </c>
      <c r="D74" s="9" t="str">
        <f t="shared" si="42"/>
        <v>-</v>
      </c>
      <c r="E74" s="9" t="str">
        <f t="shared" si="42"/>
        <v>-</v>
      </c>
      <c r="F74" s="9" t="str">
        <f t="shared" si="42"/>
        <v>-</v>
      </c>
      <c r="G74" s="9" t="str">
        <f t="shared" si="42"/>
        <v>-</v>
      </c>
      <c r="H74" s="9" t="str">
        <f t="shared" si="42"/>
        <v>-</v>
      </c>
      <c r="I74" s="9" t="str">
        <f t="shared" si="42"/>
        <v>-</v>
      </c>
      <c r="J74" s="9" t="str">
        <f t="shared" si="42"/>
        <v>-</v>
      </c>
      <c r="K74" s="9" t="str">
        <f t="shared" si="42"/>
        <v>-</v>
      </c>
      <c r="L74" s="9" t="str">
        <f t="shared" si="42"/>
        <v>-</v>
      </c>
      <c r="M74" s="9" t="str">
        <f t="shared" si="42"/>
        <v>-</v>
      </c>
      <c r="N74" s="9" t="str">
        <f t="shared" si="42"/>
        <v>-</v>
      </c>
      <c r="O74" s="9" t="str">
        <f t="shared" si="42"/>
        <v>-</v>
      </c>
    </row>
    <row r="75" spans="1:32" ht="12.75" hidden="1" customHeight="1" x14ac:dyDescent="0.2">
      <c r="C75" s="9" t="str">
        <f t="shared" ref="C75:O75" si="43">IF(RANK(C23,$C$13:$O$27)&lt;=$B$66,RANK(C23,$C$13:$O$27),"-")</f>
        <v>-</v>
      </c>
      <c r="D75" s="9" t="str">
        <f t="shared" si="43"/>
        <v>-</v>
      </c>
      <c r="E75" s="9" t="str">
        <f t="shared" si="43"/>
        <v>-</v>
      </c>
      <c r="F75" s="9" t="str">
        <f t="shared" si="43"/>
        <v>-</v>
      </c>
      <c r="G75" s="9" t="str">
        <f t="shared" si="43"/>
        <v>-</v>
      </c>
      <c r="H75" s="9" t="str">
        <f t="shared" si="43"/>
        <v>-</v>
      </c>
      <c r="I75" s="9" t="str">
        <f t="shared" si="43"/>
        <v>-</v>
      </c>
      <c r="J75" s="9" t="str">
        <f t="shared" si="43"/>
        <v>-</v>
      </c>
      <c r="K75" s="9" t="str">
        <f t="shared" si="43"/>
        <v>-</v>
      </c>
      <c r="L75" s="9" t="str">
        <f t="shared" si="43"/>
        <v>-</v>
      </c>
      <c r="M75" s="9" t="str">
        <f t="shared" si="43"/>
        <v>-</v>
      </c>
      <c r="N75" s="9" t="str">
        <f t="shared" si="43"/>
        <v>-</v>
      </c>
      <c r="O75" s="9" t="str">
        <f t="shared" si="43"/>
        <v>-</v>
      </c>
    </row>
    <row r="76" spans="1:32" ht="12.75" hidden="1" customHeight="1" thickBot="1" x14ac:dyDescent="0.25"/>
    <row r="77" spans="1:32" s="22" customFormat="1" x14ac:dyDescent="0.2">
      <c r="A77" s="19" t="s">
        <v>70</v>
      </c>
      <c r="B77" s="27">
        <v>14</v>
      </c>
      <c r="C77" s="20">
        <f t="shared" ref="C77:O77" si="44">IF($B66=$B67,COUNT(C65:C75),COUNT(C65:C75)-SUMIF(C65:C75,$B68)/$B68)</f>
        <v>3</v>
      </c>
      <c r="D77" s="20">
        <f t="shared" si="44"/>
        <v>2</v>
      </c>
      <c r="E77" s="20">
        <f t="shared" si="44"/>
        <v>3</v>
      </c>
      <c r="F77" s="20">
        <f t="shared" si="44"/>
        <v>1</v>
      </c>
      <c r="G77" s="20">
        <f t="shared" si="44"/>
        <v>1</v>
      </c>
      <c r="H77" s="20">
        <f t="shared" si="44"/>
        <v>1</v>
      </c>
      <c r="I77" s="20">
        <f t="shared" si="44"/>
        <v>0</v>
      </c>
      <c r="J77" s="20">
        <f t="shared" si="44"/>
        <v>0</v>
      </c>
      <c r="K77" s="20">
        <f t="shared" si="44"/>
        <v>0</v>
      </c>
      <c r="L77" s="20">
        <f t="shared" si="44"/>
        <v>1</v>
      </c>
      <c r="M77" s="20">
        <f t="shared" si="44"/>
        <v>1</v>
      </c>
      <c r="N77" s="20">
        <f t="shared" si="44"/>
        <v>1</v>
      </c>
      <c r="O77" s="20">
        <f t="shared" si="44"/>
        <v>0</v>
      </c>
      <c r="P77" s="20">
        <f>SUM(C77:O77)</f>
        <v>14</v>
      </c>
      <c r="Q77" s="19" t="s">
        <v>63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32" ht="13.5" thickBot="1" x14ac:dyDescent="0.25">
      <c r="A78" s="18" t="str">
        <f>IF(P78&gt;0,"im Los "&amp;TEXT(B70,"0")&amp;" für "&amp;TEXT(P78,"0"),"")</f>
        <v/>
      </c>
      <c r="B78" s="7"/>
      <c r="C78" s="10" t="str">
        <f t="shared" ref="C78:O78" si="45">IF($B67=$B66,"-",SUMIF(C65:C75,$B68)/$B68*$B72)</f>
        <v>-</v>
      </c>
      <c r="D78" s="10" t="str">
        <f t="shared" si="45"/>
        <v>-</v>
      </c>
      <c r="E78" s="10" t="str">
        <f t="shared" si="45"/>
        <v>-</v>
      </c>
      <c r="F78" s="10" t="str">
        <f t="shared" si="45"/>
        <v>-</v>
      </c>
      <c r="G78" s="10" t="str">
        <f t="shared" si="45"/>
        <v>-</v>
      </c>
      <c r="H78" s="10" t="str">
        <f t="shared" si="45"/>
        <v>-</v>
      </c>
      <c r="I78" s="10" t="str">
        <f t="shared" si="45"/>
        <v>-</v>
      </c>
      <c r="J78" s="10" t="str">
        <f t="shared" si="45"/>
        <v>-</v>
      </c>
      <c r="K78" s="10" t="str">
        <f t="shared" si="45"/>
        <v>-</v>
      </c>
      <c r="L78" s="10" t="str">
        <f t="shared" si="45"/>
        <v>-</v>
      </c>
      <c r="M78" s="10" t="str">
        <f t="shared" si="45"/>
        <v>-</v>
      </c>
      <c r="N78" s="10" t="str">
        <f t="shared" si="45"/>
        <v>-</v>
      </c>
      <c r="O78" s="10" t="str">
        <f t="shared" si="45"/>
        <v>-</v>
      </c>
      <c r="P78" s="9">
        <f>SUM(C78:O78)</f>
        <v>0</v>
      </c>
      <c r="Q78" s="17" t="s">
        <v>58</v>
      </c>
    </row>
    <row r="79" spans="1:32" s="28" customFormat="1" ht="13.5" thickBot="1" x14ac:dyDescent="0.25">
      <c r="A79" s="32" t="str">
        <f>"&gt; "&amp;A77</f>
        <v>&gt; Jugendhilfe Ausschuss</v>
      </c>
      <c r="B79" s="31">
        <f>SUM(C79:O79)</f>
        <v>14</v>
      </c>
      <c r="C79" s="29">
        <v>3</v>
      </c>
      <c r="D79" s="29">
        <v>2</v>
      </c>
      <c r="E79" s="29">
        <v>3</v>
      </c>
      <c r="F79" s="29">
        <v>1</v>
      </c>
      <c r="G79" s="29">
        <v>1</v>
      </c>
      <c r="H79" s="29">
        <v>1</v>
      </c>
      <c r="I79" s="29">
        <v>0</v>
      </c>
      <c r="J79" s="29">
        <v>0</v>
      </c>
      <c r="K79" s="29">
        <v>0</v>
      </c>
      <c r="L79" s="29">
        <v>1</v>
      </c>
      <c r="M79" s="29">
        <v>1</v>
      </c>
      <c r="N79" s="29">
        <v>1</v>
      </c>
      <c r="O79" s="29">
        <v>0</v>
      </c>
      <c r="P79" s="30" t="s">
        <v>82</v>
      </c>
      <c r="Q79" s="17" t="s">
        <v>51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/>
      <c r="AE79"/>
      <c r="AF79"/>
    </row>
    <row r="80" spans="1:32" hidden="1" x14ac:dyDescent="0.2">
      <c r="B80" s="7"/>
      <c r="C80" s="13">
        <f>C77/$B77</f>
        <v>0.21428571428571427</v>
      </c>
      <c r="D80" s="13">
        <f t="shared" ref="D80:O80" si="46">D77/$B77</f>
        <v>0.14285714285714285</v>
      </c>
      <c r="E80" s="13">
        <f t="shared" si="46"/>
        <v>0.21428571428571427</v>
      </c>
      <c r="F80" s="13">
        <f t="shared" si="46"/>
        <v>7.1428571428571425E-2</v>
      </c>
      <c r="G80" s="13">
        <f t="shared" si="46"/>
        <v>7.1428571428571425E-2</v>
      </c>
      <c r="H80" s="13">
        <f t="shared" si="46"/>
        <v>7.1428571428571425E-2</v>
      </c>
      <c r="I80" s="13">
        <f t="shared" si="46"/>
        <v>0</v>
      </c>
      <c r="J80" s="13">
        <f t="shared" si="46"/>
        <v>0</v>
      </c>
      <c r="K80" s="13">
        <f t="shared" si="46"/>
        <v>0</v>
      </c>
      <c r="L80" s="13">
        <f t="shared" si="46"/>
        <v>7.1428571428571425E-2</v>
      </c>
      <c r="M80" s="13">
        <f t="shared" si="46"/>
        <v>7.1428571428571425E-2</v>
      </c>
      <c r="N80" s="13">
        <f t="shared" si="46"/>
        <v>7.1428571428571425E-2</v>
      </c>
      <c r="O80" s="13">
        <f t="shared" si="46"/>
        <v>0</v>
      </c>
      <c r="P80" s="13">
        <f>SUM(C80:O80)</f>
        <v>0.99999999999999978</v>
      </c>
      <c r="Q80" s="17" t="s">
        <v>64</v>
      </c>
    </row>
    <row r="81" spans="1:29" ht="13.5" hidden="1" thickBot="1" x14ac:dyDescent="0.25">
      <c r="B81" s="7"/>
      <c r="C81" s="13">
        <f t="shared" ref="C81:O81" si="47">C80-C$8</f>
        <v>6.1333788231443254E-3</v>
      </c>
      <c r="D81" s="13">
        <f t="shared" si="47"/>
        <v>-2.9752207498176447E-2</v>
      </c>
      <c r="E81" s="13">
        <f t="shared" si="47"/>
        <v>1.7591793220134905E-2</v>
      </c>
      <c r="F81" s="13">
        <f t="shared" si="47"/>
        <v>-5.0033597943335659E-2</v>
      </c>
      <c r="G81" s="13">
        <f t="shared" si="47"/>
        <v>-5.560746667133229E-3</v>
      </c>
      <c r="H81" s="13">
        <f t="shared" si="47"/>
        <v>-9.6163747281500928E-3</v>
      </c>
      <c r="I81" s="13">
        <f t="shared" si="47"/>
        <v>0</v>
      </c>
      <c r="J81" s="13">
        <f t="shared" si="47"/>
        <v>0</v>
      </c>
      <c r="K81" s="13">
        <f t="shared" si="47"/>
        <v>0</v>
      </c>
      <c r="L81" s="13">
        <f t="shared" si="47"/>
        <v>4.2213244545581535E-3</v>
      </c>
      <c r="M81" s="13">
        <f t="shared" si="47"/>
        <v>3.3975354461187823E-2</v>
      </c>
      <c r="N81" s="13">
        <f t="shared" si="47"/>
        <v>3.3041075877770186E-2</v>
      </c>
      <c r="O81" s="13">
        <f t="shared" si="47"/>
        <v>0</v>
      </c>
      <c r="P81" s="13">
        <f>SUM(C81:O81)</f>
        <v>-3.4694469519536142E-17</v>
      </c>
      <c r="Q81" s="17" t="s">
        <v>65</v>
      </c>
    </row>
    <row r="82" spans="1:29" hidden="1" x14ac:dyDescent="0.2"/>
    <row r="83" spans="1:29" hidden="1" x14ac:dyDescent="0.2">
      <c r="A83" s="17" t="s">
        <v>8</v>
      </c>
      <c r="C83" s="9">
        <f t="shared" ref="C83:O83" si="48">IF(RANK(C13,$C$13:$O$27)&lt;=$B$84,RANK(C13,$C$13:$O$27),"-")</f>
        <v>1</v>
      </c>
      <c r="D83" s="9">
        <f t="shared" si="48"/>
        <v>3</v>
      </c>
      <c r="E83" s="9">
        <f t="shared" si="48"/>
        <v>1</v>
      </c>
      <c r="F83" s="9">
        <f t="shared" si="48"/>
        <v>4</v>
      </c>
      <c r="G83" s="9">
        <f t="shared" si="48"/>
        <v>5</v>
      </c>
      <c r="H83" s="9">
        <f t="shared" si="48"/>
        <v>5</v>
      </c>
      <c r="I83" s="9" t="str">
        <f t="shared" si="48"/>
        <v>-</v>
      </c>
      <c r="J83" s="9" t="str">
        <f t="shared" si="48"/>
        <v>-</v>
      </c>
      <c r="K83" s="9" t="str">
        <f t="shared" si="48"/>
        <v>-</v>
      </c>
      <c r="L83" s="9">
        <f t="shared" si="48"/>
        <v>9</v>
      </c>
      <c r="M83" s="9" t="str">
        <f t="shared" si="48"/>
        <v>-</v>
      </c>
      <c r="N83" s="9" t="str">
        <f t="shared" si="48"/>
        <v>-</v>
      </c>
      <c r="O83" s="9" t="str">
        <f t="shared" si="48"/>
        <v>-</v>
      </c>
    </row>
    <row r="84" spans="1:29" hidden="1" x14ac:dyDescent="0.2">
      <c r="A84" s="18" t="s">
        <v>42</v>
      </c>
      <c r="B84" s="6">
        <f>B95</f>
        <v>9</v>
      </c>
      <c r="C84" s="9">
        <f t="shared" ref="C84:O84" si="49">IF(RANK(C14,$C$13:$O$27)&lt;=$B$84,RANK(C14,$C$13:$O$27),"-")</f>
        <v>7</v>
      </c>
      <c r="D84" s="9" t="str">
        <f t="shared" si="49"/>
        <v>-</v>
      </c>
      <c r="E84" s="9">
        <f t="shared" si="49"/>
        <v>7</v>
      </c>
      <c r="F84" s="9" t="str">
        <f t="shared" si="49"/>
        <v>-</v>
      </c>
      <c r="G84" s="9" t="str">
        <f t="shared" si="49"/>
        <v>-</v>
      </c>
      <c r="H84" s="9" t="str">
        <f t="shared" si="49"/>
        <v>-</v>
      </c>
      <c r="I84" s="9" t="str">
        <f t="shared" si="49"/>
        <v>-</v>
      </c>
      <c r="J84" s="9" t="str">
        <f t="shared" si="49"/>
        <v>-</v>
      </c>
      <c r="K84" s="9" t="str">
        <f t="shared" si="49"/>
        <v>-</v>
      </c>
      <c r="L84" s="9" t="str">
        <f t="shared" si="49"/>
        <v>-</v>
      </c>
      <c r="M84" s="9" t="str">
        <f t="shared" si="49"/>
        <v>-</v>
      </c>
      <c r="N84" s="9" t="str">
        <f t="shared" si="49"/>
        <v>-</v>
      </c>
      <c r="O84" s="9" t="str">
        <f t="shared" si="49"/>
        <v>-</v>
      </c>
    </row>
    <row r="85" spans="1:29" hidden="1" x14ac:dyDescent="0.2">
      <c r="A85" s="18" t="s">
        <v>39</v>
      </c>
      <c r="B85" s="1">
        <f>COUNT(C83:O93)</f>
        <v>9</v>
      </c>
      <c r="C85" s="9" t="str">
        <f t="shared" ref="C85:O85" si="50">IF(RANK(C15,$C$13:$O$27)&lt;=$B$84,RANK(C15,$C$13:$O$27),"-")</f>
        <v>-</v>
      </c>
      <c r="D85" s="9" t="str">
        <f t="shared" si="50"/>
        <v>-</v>
      </c>
      <c r="E85" s="9" t="str">
        <f t="shared" si="50"/>
        <v>-</v>
      </c>
      <c r="F85" s="9" t="str">
        <f t="shared" si="50"/>
        <v>-</v>
      </c>
      <c r="G85" s="9" t="str">
        <f t="shared" si="50"/>
        <v>-</v>
      </c>
      <c r="H85" s="9" t="str">
        <f t="shared" si="50"/>
        <v>-</v>
      </c>
      <c r="I85" s="9" t="str">
        <f t="shared" si="50"/>
        <v>-</v>
      </c>
      <c r="J85" s="9" t="str">
        <f t="shared" si="50"/>
        <v>-</v>
      </c>
      <c r="K85" s="9" t="str">
        <f t="shared" si="50"/>
        <v>-</v>
      </c>
      <c r="L85" s="9" t="str">
        <f t="shared" si="50"/>
        <v>-</v>
      </c>
      <c r="M85" s="9" t="str">
        <f t="shared" si="50"/>
        <v>-</v>
      </c>
      <c r="N85" s="9" t="str">
        <f t="shared" si="50"/>
        <v>-</v>
      </c>
      <c r="O85" s="9" t="str">
        <f t="shared" si="50"/>
        <v>-</v>
      </c>
    </row>
    <row r="86" spans="1:29" hidden="1" x14ac:dyDescent="0.2">
      <c r="A86" s="18" t="s">
        <v>40</v>
      </c>
      <c r="B86" s="1">
        <f>MAX(C83:O93)</f>
        <v>9</v>
      </c>
      <c r="C86" s="9" t="str">
        <f t="shared" ref="C86:O86" si="51">IF(RANK(C16,$C$13:$O$27)&lt;=$B$84,RANK(C16,$C$13:$O$27),"-")</f>
        <v>-</v>
      </c>
      <c r="D86" s="9" t="str">
        <f t="shared" si="51"/>
        <v>-</v>
      </c>
      <c r="E86" s="9" t="str">
        <f t="shared" si="51"/>
        <v>-</v>
      </c>
      <c r="F86" s="9" t="str">
        <f t="shared" si="51"/>
        <v>-</v>
      </c>
      <c r="G86" s="9" t="str">
        <f t="shared" si="51"/>
        <v>-</v>
      </c>
      <c r="H86" s="9" t="str">
        <f t="shared" si="51"/>
        <v>-</v>
      </c>
      <c r="I86" s="9" t="str">
        <f t="shared" si="51"/>
        <v>-</v>
      </c>
      <c r="J86" s="9" t="str">
        <f t="shared" si="51"/>
        <v>-</v>
      </c>
      <c r="K86" s="9" t="str">
        <f t="shared" si="51"/>
        <v>-</v>
      </c>
      <c r="L86" s="9" t="str">
        <f t="shared" si="51"/>
        <v>-</v>
      </c>
      <c r="M86" s="9" t="str">
        <f t="shared" si="51"/>
        <v>-</v>
      </c>
      <c r="N86" s="9" t="str">
        <f t="shared" si="51"/>
        <v>-</v>
      </c>
      <c r="O86" s="9" t="str">
        <f t="shared" si="51"/>
        <v>-</v>
      </c>
    </row>
    <row r="87" spans="1:29" hidden="1" x14ac:dyDescent="0.2">
      <c r="A87" s="18" t="s">
        <v>41</v>
      </c>
      <c r="B87" s="7">
        <f>B85-B84</f>
        <v>0</v>
      </c>
      <c r="C87" s="9" t="str">
        <f t="shared" ref="C87:O87" si="52">IF(RANK(C17,$C$13:$O$27)&lt;=$B$84,RANK(C17,$C$13:$O$27),"-")</f>
        <v>-</v>
      </c>
      <c r="D87" s="9" t="str">
        <f t="shared" si="52"/>
        <v>-</v>
      </c>
      <c r="E87" s="9" t="str">
        <f t="shared" si="52"/>
        <v>-</v>
      </c>
      <c r="F87" s="9" t="str">
        <f t="shared" si="52"/>
        <v>-</v>
      </c>
      <c r="G87" s="9" t="str">
        <f t="shared" si="52"/>
        <v>-</v>
      </c>
      <c r="H87" s="9" t="str">
        <f t="shared" si="52"/>
        <v>-</v>
      </c>
      <c r="I87" s="9" t="str">
        <f t="shared" si="52"/>
        <v>-</v>
      </c>
      <c r="J87" s="9" t="str">
        <f t="shared" si="52"/>
        <v>-</v>
      </c>
      <c r="K87" s="9" t="str">
        <f t="shared" si="52"/>
        <v>-</v>
      </c>
      <c r="L87" s="9" t="str">
        <f t="shared" si="52"/>
        <v>-</v>
      </c>
      <c r="M87" s="9" t="str">
        <f t="shared" si="52"/>
        <v>-</v>
      </c>
      <c r="N87" s="9" t="str">
        <f t="shared" si="52"/>
        <v>-</v>
      </c>
      <c r="O87" s="9" t="str">
        <f t="shared" si="52"/>
        <v>-</v>
      </c>
    </row>
    <row r="88" spans="1:29" hidden="1" x14ac:dyDescent="0.2">
      <c r="A88" s="18" t="s">
        <v>43</v>
      </c>
      <c r="B88" s="7">
        <f>IF(B85=B84,0,SUMIF(C83:O93,B86)/B86)</f>
        <v>0</v>
      </c>
      <c r="C88" s="9" t="str">
        <f t="shared" ref="C88:O88" si="53">IF(RANK(C18,$C$13:$O$27)&lt;=$B$84,RANK(C18,$C$13:$O$27),"-")</f>
        <v>-</v>
      </c>
      <c r="D88" s="9" t="str">
        <f t="shared" si="53"/>
        <v>-</v>
      </c>
      <c r="E88" s="9" t="str">
        <f t="shared" si="53"/>
        <v>-</v>
      </c>
      <c r="F88" s="9" t="str">
        <f t="shared" si="53"/>
        <v>-</v>
      </c>
      <c r="G88" s="9" t="str">
        <f t="shared" si="53"/>
        <v>-</v>
      </c>
      <c r="H88" s="9" t="str">
        <f t="shared" si="53"/>
        <v>-</v>
      </c>
      <c r="I88" s="9" t="str">
        <f t="shared" si="53"/>
        <v>-</v>
      </c>
      <c r="J88" s="9" t="str">
        <f t="shared" si="53"/>
        <v>-</v>
      </c>
      <c r="K88" s="9" t="str">
        <f t="shared" si="53"/>
        <v>-</v>
      </c>
      <c r="L88" s="9" t="str">
        <f t="shared" si="53"/>
        <v>-</v>
      </c>
      <c r="M88" s="9" t="str">
        <f t="shared" si="53"/>
        <v>-</v>
      </c>
      <c r="N88" s="9" t="str">
        <f t="shared" si="53"/>
        <v>-</v>
      </c>
      <c r="O88" s="9" t="str">
        <f t="shared" si="53"/>
        <v>-</v>
      </c>
    </row>
    <row r="89" spans="1:29" hidden="1" x14ac:dyDescent="0.2">
      <c r="A89" s="18" t="s">
        <v>44</v>
      </c>
      <c r="B89" s="7">
        <f>B88-B87</f>
        <v>0</v>
      </c>
      <c r="C89" s="9" t="str">
        <f t="shared" ref="C89:O89" si="54">IF(RANK(C19,$C$13:$O$27)&lt;=$B$84,RANK(C19,$C$13:$O$27),"-")</f>
        <v>-</v>
      </c>
      <c r="D89" s="9" t="str">
        <f t="shared" si="54"/>
        <v>-</v>
      </c>
      <c r="E89" s="9" t="str">
        <f t="shared" si="54"/>
        <v>-</v>
      </c>
      <c r="F89" s="9" t="str">
        <f t="shared" si="54"/>
        <v>-</v>
      </c>
      <c r="G89" s="9" t="str">
        <f t="shared" si="54"/>
        <v>-</v>
      </c>
      <c r="H89" s="9" t="str">
        <f t="shared" si="54"/>
        <v>-</v>
      </c>
      <c r="I89" s="9" t="str">
        <f t="shared" si="54"/>
        <v>-</v>
      </c>
      <c r="J89" s="9" t="str">
        <f t="shared" si="54"/>
        <v>-</v>
      </c>
      <c r="K89" s="9" t="str">
        <f t="shared" si="54"/>
        <v>-</v>
      </c>
      <c r="L89" s="9" t="str">
        <f t="shared" si="54"/>
        <v>-</v>
      </c>
      <c r="M89" s="9" t="str">
        <f t="shared" si="54"/>
        <v>-</v>
      </c>
      <c r="N89" s="9" t="str">
        <f t="shared" si="54"/>
        <v>-</v>
      </c>
      <c r="O89" s="9" t="str">
        <f t="shared" si="54"/>
        <v>-</v>
      </c>
    </row>
    <row r="90" spans="1:29" hidden="1" x14ac:dyDescent="0.2">
      <c r="A90" s="18" t="s">
        <v>45</v>
      </c>
      <c r="B90" s="8" t="str">
        <f>IF(B88&lt;&gt;0,B89/B88,"-")</f>
        <v>-</v>
      </c>
      <c r="C90" s="9" t="str">
        <f t="shared" ref="C90:O90" si="55">IF(RANK(C20,$C$13:$O$27)&lt;=$B$84,RANK(C20,$C$13:$O$27),"-")</f>
        <v>-</v>
      </c>
      <c r="D90" s="9" t="str">
        <f t="shared" si="55"/>
        <v>-</v>
      </c>
      <c r="E90" s="9" t="str">
        <f t="shared" si="55"/>
        <v>-</v>
      </c>
      <c r="F90" s="9" t="str">
        <f t="shared" si="55"/>
        <v>-</v>
      </c>
      <c r="G90" s="9" t="str">
        <f t="shared" si="55"/>
        <v>-</v>
      </c>
      <c r="H90" s="9" t="str">
        <f t="shared" si="55"/>
        <v>-</v>
      </c>
      <c r="I90" s="9" t="str">
        <f t="shared" si="55"/>
        <v>-</v>
      </c>
      <c r="J90" s="9" t="str">
        <f t="shared" si="55"/>
        <v>-</v>
      </c>
      <c r="K90" s="9" t="str">
        <f t="shared" si="55"/>
        <v>-</v>
      </c>
      <c r="L90" s="9" t="str">
        <f t="shared" si="55"/>
        <v>-</v>
      </c>
      <c r="M90" s="9" t="str">
        <f t="shared" si="55"/>
        <v>-</v>
      </c>
      <c r="N90" s="9" t="str">
        <f t="shared" si="55"/>
        <v>-</v>
      </c>
      <c r="O90" s="9" t="str">
        <f t="shared" si="55"/>
        <v>-</v>
      </c>
    </row>
    <row r="91" spans="1:29" hidden="1" x14ac:dyDescent="0.2">
      <c r="C91" s="9" t="str">
        <f t="shared" ref="C91:O91" si="56">IF(RANK(C21,$C$13:$O$27)&lt;=$B$84,RANK(C21,$C$13:$O$27),"-")</f>
        <v>-</v>
      </c>
      <c r="D91" s="9" t="str">
        <f t="shared" si="56"/>
        <v>-</v>
      </c>
      <c r="E91" s="9" t="str">
        <f t="shared" si="56"/>
        <v>-</v>
      </c>
      <c r="F91" s="9" t="str">
        <f t="shared" si="56"/>
        <v>-</v>
      </c>
      <c r="G91" s="9" t="str">
        <f t="shared" si="56"/>
        <v>-</v>
      </c>
      <c r="H91" s="9" t="str">
        <f t="shared" si="56"/>
        <v>-</v>
      </c>
      <c r="I91" s="9" t="str">
        <f t="shared" si="56"/>
        <v>-</v>
      </c>
      <c r="J91" s="9" t="str">
        <f t="shared" si="56"/>
        <v>-</v>
      </c>
      <c r="K91" s="9" t="str">
        <f t="shared" si="56"/>
        <v>-</v>
      </c>
      <c r="L91" s="9" t="str">
        <f t="shared" si="56"/>
        <v>-</v>
      </c>
      <c r="M91" s="9" t="str">
        <f t="shared" si="56"/>
        <v>-</v>
      </c>
      <c r="N91" s="9" t="str">
        <f t="shared" si="56"/>
        <v>-</v>
      </c>
      <c r="O91" s="9" t="str">
        <f t="shared" si="56"/>
        <v>-</v>
      </c>
    </row>
    <row r="92" spans="1:29" hidden="1" x14ac:dyDescent="0.2">
      <c r="C92" s="9" t="str">
        <f t="shared" ref="C92:O92" si="57">IF(RANK(C22,$C$13:$O$27)&lt;=$B$84,RANK(C22,$C$13:$O$27),"-")</f>
        <v>-</v>
      </c>
      <c r="D92" s="9" t="str">
        <f t="shared" si="57"/>
        <v>-</v>
      </c>
      <c r="E92" s="9" t="str">
        <f t="shared" si="57"/>
        <v>-</v>
      </c>
      <c r="F92" s="9" t="str">
        <f t="shared" si="57"/>
        <v>-</v>
      </c>
      <c r="G92" s="9" t="str">
        <f t="shared" si="57"/>
        <v>-</v>
      </c>
      <c r="H92" s="9" t="str">
        <f t="shared" si="57"/>
        <v>-</v>
      </c>
      <c r="I92" s="9" t="str">
        <f t="shared" si="57"/>
        <v>-</v>
      </c>
      <c r="J92" s="9" t="str">
        <f t="shared" si="57"/>
        <v>-</v>
      </c>
      <c r="K92" s="9" t="str">
        <f t="shared" si="57"/>
        <v>-</v>
      </c>
      <c r="L92" s="9" t="str">
        <f t="shared" si="57"/>
        <v>-</v>
      </c>
      <c r="M92" s="9" t="str">
        <f t="shared" si="57"/>
        <v>-</v>
      </c>
      <c r="N92" s="9" t="str">
        <f t="shared" si="57"/>
        <v>-</v>
      </c>
      <c r="O92" s="9" t="str">
        <f t="shared" si="57"/>
        <v>-</v>
      </c>
    </row>
    <row r="93" spans="1:29" hidden="1" x14ac:dyDescent="0.2">
      <c r="C93" s="9" t="str">
        <f t="shared" ref="C93:O93" si="58">IF(RANK(C23,$C$13:$O$27)&lt;=$B$84,RANK(C23,$C$13:$O$27),"-")</f>
        <v>-</v>
      </c>
      <c r="D93" s="9" t="str">
        <f t="shared" si="58"/>
        <v>-</v>
      </c>
      <c r="E93" s="9" t="str">
        <f t="shared" si="58"/>
        <v>-</v>
      </c>
      <c r="F93" s="9" t="str">
        <f t="shared" si="58"/>
        <v>-</v>
      </c>
      <c r="G93" s="9" t="str">
        <f t="shared" si="58"/>
        <v>-</v>
      </c>
      <c r="H93" s="9" t="str">
        <f t="shared" si="58"/>
        <v>-</v>
      </c>
      <c r="I93" s="9" t="str">
        <f t="shared" si="58"/>
        <v>-</v>
      </c>
      <c r="J93" s="9" t="str">
        <f t="shared" si="58"/>
        <v>-</v>
      </c>
      <c r="K93" s="9" t="str">
        <f t="shared" si="58"/>
        <v>-</v>
      </c>
      <c r="L93" s="9" t="str">
        <f t="shared" si="58"/>
        <v>-</v>
      </c>
      <c r="M93" s="9" t="str">
        <f t="shared" si="58"/>
        <v>-</v>
      </c>
      <c r="N93" s="9" t="str">
        <f t="shared" si="58"/>
        <v>-</v>
      </c>
      <c r="O93" s="9" t="str">
        <f t="shared" si="58"/>
        <v>-</v>
      </c>
    </row>
    <row r="94" spans="1:29" ht="13.5" hidden="1" thickBot="1" x14ac:dyDescent="0.25"/>
    <row r="95" spans="1:29" s="22" customFormat="1" x14ac:dyDescent="0.2">
      <c r="A95" s="19" t="s">
        <v>18</v>
      </c>
      <c r="B95" s="27">
        <v>9</v>
      </c>
      <c r="C95" s="20">
        <f t="shared" ref="C95:O95" si="59">IF($B84=$B85,COUNT(C83:C93),COUNT(C83:C93)-SUMIF(C83:C93,$B86)/$B86)</f>
        <v>2</v>
      </c>
      <c r="D95" s="20">
        <f t="shared" si="59"/>
        <v>1</v>
      </c>
      <c r="E95" s="20">
        <f t="shared" si="59"/>
        <v>2</v>
      </c>
      <c r="F95" s="20">
        <f t="shared" si="59"/>
        <v>1</v>
      </c>
      <c r="G95" s="20">
        <f t="shared" si="59"/>
        <v>1</v>
      </c>
      <c r="H95" s="20">
        <f t="shared" si="59"/>
        <v>1</v>
      </c>
      <c r="I95" s="20">
        <f t="shared" si="59"/>
        <v>0</v>
      </c>
      <c r="J95" s="20">
        <f t="shared" si="59"/>
        <v>0</v>
      </c>
      <c r="K95" s="20">
        <f t="shared" si="59"/>
        <v>0</v>
      </c>
      <c r="L95" s="20">
        <f t="shared" si="59"/>
        <v>1</v>
      </c>
      <c r="M95" s="20">
        <f t="shared" si="59"/>
        <v>0</v>
      </c>
      <c r="N95" s="20">
        <f t="shared" si="59"/>
        <v>0</v>
      </c>
      <c r="O95" s="20">
        <f t="shared" si="59"/>
        <v>0</v>
      </c>
      <c r="P95" s="20">
        <f>SUM(C95:O95)</f>
        <v>9</v>
      </c>
      <c r="Q95" s="19" t="s">
        <v>63</v>
      </c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 ht="13.5" thickBot="1" x14ac:dyDescent="0.25">
      <c r="A96" s="18" t="str">
        <f>IF(P96&gt;0,"im Los "&amp;TEXT(B88,"0")&amp;" für "&amp;TEXT(P96,"0"),"")</f>
        <v/>
      </c>
      <c r="B96" s="7"/>
      <c r="C96" s="10" t="str">
        <f t="shared" ref="C96:O96" si="60">IF($B85=$B84,"-",SUMIF(C83:C93,$B86)/$B86*$B90)</f>
        <v>-</v>
      </c>
      <c r="D96" s="10" t="str">
        <f t="shared" si="60"/>
        <v>-</v>
      </c>
      <c r="E96" s="10" t="str">
        <f t="shared" si="60"/>
        <v>-</v>
      </c>
      <c r="F96" s="10" t="str">
        <f t="shared" si="60"/>
        <v>-</v>
      </c>
      <c r="G96" s="10" t="str">
        <f t="shared" si="60"/>
        <v>-</v>
      </c>
      <c r="H96" s="10" t="str">
        <f t="shared" si="60"/>
        <v>-</v>
      </c>
      <c r="I96" s="10" t="str">
        <f t="shared" si="60"/>
        <v>-</v>
      </c>
      <c r="J96" s="10" t="str">
        <f t="shared" si="60"/>
        <v>-</v>
      </c>
      <c r="K96" s="10" t="str">
        <f t="shared" si="60"/>
        <v>-</v>
      </c>
      <c r="L96" s="10" t="str">
        <f t="shared" si="60"/>
        <v>-</v>
      </c>
      <c r="M96" s="10" t="str">
        <f t="shared" si="60"/>
        <v>-</v>
      </c>
      <c r="N96" s="10" t="str">
        <f t="shared" si="60"/>
        <v>-</v>
      </c>
      <c r="O96" s="10" t="str">
        <f t="shared" si="60"/>
        <v>-</v>
      </c>
      <c r="P96" s="9">
        <f>SUM(C96:O96)</f>
        <v>0</v>
      </c>
      <c r="Q96" s="17" t="s">
        <v>58</v>
      </c>
    </row>
    <row r="97" spans="1:32" s="28" customFormat="1" ht="13.5" thickBot="1" x14ac:dyDescent="0.25">
      <c r="A97" s="32" t="str">
        <f>"&gt; "&amp;A95</f>
        <v>&gt; AR GGH</v>
      </c>
      <c r="B97" s="31">
        <f>SUM(C97:O97)</f>
        <v>9</v>
      </c>
      <c r="C97" s="29">
        <v>2</v>
      </c>
      <c r="D97" s="29">
        <v>1</v>
      </c>
      <c r="E97" s="29">
        <v>2</v>
      </c>
      <c r="F97" s="29">
        <v>1</v>
      </c>
      <c r="G97" s="29">
        <v>1</v>
      </c>
      <c r="H97" s="29">
        <v>1</v>
      </c>
      <c r="I97" s="29">
        <v>0</v>
      </c>
      <c r="J97" s="29">
        <v>0</v>
      </c>
      <c r="K97" s="29">
        <v>0</v>
      </c>
      <c r="L97" s="29">
        <v>1</v>
      </c>
      <c r="M97" s="29">
        <v>0</v>
      </c>
      <c r="N97" s="29">
        <v>0</v>
      </c>
      <c r="O97" s="29">
        <v>0</v>
      </c>
      <c r="P97" s="30" t="s">
        <v>82</v>
      </c>
      <c r="Q97" s="17" t="s">
        <v>51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/>
      <c r="AE97"/>
      <c r="AF97"/>
    </row>
    <row r="98" spans="1:32" hidden="1" x14ac:dyDescent="0.2">
      <c r="B98" s="7"/>
      <c r="C98" s="13">
        <f>C95/$B95</f>
        <v>0.22222222222222221</v>
      </c>
      <c r="D98" s="13">
        <f t="shared" ref="D98:O98" si="61">D95/$B95</f>
        <v>0.1111111111111111</v>
      </c>
      <c r="E98" s="13">
        <f t="shared" si="61"/>
        <v>0.22222222222222221</v>
      </c>
      <c r="F98" s="13">
        <f t="shared" si="61"/>
        <v>0.1111111111111111</v>
      </c>
      <c r="G98" s="13">
        <f t="shared" si="61"/>
        <v>0.1111111111111111</v>
      </c>
      <c r="H98" s="13">
        <f t="shared" si="61"/>
        <v>0.1111111111111111</v>
      </c>
      <c r="I98" s="13">
        <f t="shared" si="61"/>
        <v>0</v>
      </c>
      <c r="J98" s="13">
        <f t="shared" si="61"/>
        <v>0</v>
      </c>
      <c r="K98" s="13">
        <f t="shared" si="61"/>
        <v>0</v>
      </c>
      <c r="L98" s="13">
        <f t="shared" si="61"/>
        <v>0.1111111111111111</v>
      </c>
      <c r="M98" s="13">
        <f t="shared" si="61"/>
        <v>0</v>
      </c>
      <c r="N98" s="13">
        <f t="shared" si="61"/>
        <v>0</v>
      </c>
      <c r="O98" s="13">
        <f t="shared" si="61"/>
        <v>0</v>
      </c>
      <c r="P98" s="13">
        <f>SUM(C98:O98)</f>
        <v>1.0000000000000002</v>
      </c>
      <c r="Q98" s="17" t="s">
        <v>64</v>
      </c>
    </row>
    <row r="99" spans="1:32" ht="13.5" hidden="1" thickBot="1" x14ac:dyDescent="0.25">
      <c r="B99" s="7"/>
      <c r="C99" s="13">
        <f t="shared" ref="C99:O99" si="62">C98-C$8</f>
        <v>1.4069886759652261E-2</v>
      </c>
      <c r="D99" s="13">
        <f t="shared" si="62"/>
        <v>-6.1498239244208192E-2</v>
      </c>
      <c r="E99" s="13">
        <f t="shared" si="62"/>
        <v>2.5528301156642841E-2</v>
      </c>
      <c r="F99" s="13">
        <f t="shared" si="62"/>
        <v>-1.0351058260795978E-2</v>
      </c>
      <c r="G99" s="13">
        <f t="shared" si="62"/>
        <v>3.4121793015406451E-2</v>
      </c>
      <c r="H99" s="13">
        <f t="shared" si="62"/>
        <v>3.0066164954389588E-2</v>
      </c>
      <c r="I99" s="13">
        <f t="shared" si="62"/>
        <v>0</v>
      </c>
      <c r="J99" s="13">
        <f t="shared" si="62"/>
        <v>0</v>
      </c>
      <c r="K99" s="13">
        <f t="shared" si="62"/>
        <v>0</v>
      </c>
      <c r="L99" s="13">
        <f t="shared" si="62"/>
        <v>4.3903864137097834E-2</v>
      </c>
      <c r="M99" s="13">
        <f t="shared" si="62"/>
        <v>-3.7453216967383601E-2</v>
      </c>
      <c r="N99" s="13">
        <f t="shared" si="62"/>
        <v>-3.8387495550801239E-2</v>
      </c>
      <c r="O99" s="13">
        <f t="shared" si="62"/>
        <v>0</v>
      </c>
      <c r="P99" s="13">
        <f>SUM(C99:O99)</f>
        <v>-3.4694469519536142E-17</v>
      </c>
      <c r="Q99" s="17" t="s">
        <v>65</v>
      </c>
    </row>
    <row r="100" spans="1:32" hidden="1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32" hidden="1" x14ac:dyDescent="0.2">
      <c r="A101" s="17" t="s">
        <v>8</v>
      </c>
      <c r="C101" s="9">
        <f t="shared" ref="C101:O101" si="63">IF(RANK(C13,$C$13:$O$27)&lt;=$B$102,RANK(C13,$C$13:$O$27),"-")</f>
        <v>1</v>
      </c>
      <c r="D101" s="9">
        <f t="shared" si="63"/>
        <v>3</v>
      </c>
      <c r="E101" s="9">
        <f t="shared" si="63"/>
        <v>1</v>
      </c>
      <c r="F101" s="9">
        <f t="shared" si="63"/>
        <v>4</v>
      </c>
      <c r="G101" s="9">
        <f t="shared" si="63"/>
        <v>5</v>
      </c>
      <c r="H101" s="9">
        <f t="shared" si="63"/>
        <v>5</v>
      </c>
      <c r="I101" s="9" t="str">
        <f t="shared" si="63"/>
        <v>-</v>
      </c>
      <c r="J101" s="9" t="str">
        <f t="shared" si="63"/>
        <v>-</v>
      </c>
      <c r="K101" s="9" t="str">
        <f t="shared" si="63"/>
        <v>-</v>
      </c>
      <c r="L101" s="9" t="str">
        <f t="shared" si="63"/>
        <v>-</v>
      </c>
      <c r="M101" s="9" t="str">
        <f t="shared" si="63"/>
        <v>-</v>
      </c>
      <c r="N101" s="9" t="str">
        <f t="shared" si="63"/>
        <v>-</v>
      </c>
      <c r="O101" s="9" t="str">
        <f t="shared" si="63"/>
        <v>-</v>
      </c>
    </row>
    <row r="102" spans="1:32" hidden="1" x14ac:dyDescent="0.2">
      <c r="A102" s="18" t="s">
        <v>42</v>
      </c>
      <c r="B102" s="6">
        <f>B113</f>
        <v>8</v>
      </c>
      <c r="C102" s="9">
        <f t="shared" ref="C102:O102" si="64">IF(RANK(C14,$C$13:$O$27)&lt;=$B$102,RANK(C14,$C$13:$O$27),"-")</f>
        <v>7</v>
      </c>
      <c r="D102" s="9" t="str">
        <f t="shared" si="64"/>
        <v>-</v>
      </c>
      <c r="E102" s="9">
        <f t="shared" si="64"/>
        <v>7</v>
      </c>
      <c r="F102" s="9" t="str">
        <f t="shared" si="64"/>
        <v>-</v>
      </c>
      <c r="G102" s="9" t="str">
        <f t="shared" si="64"/>
        <v>-</v>
      </c>
      <c r="H102" s="9" t="str">
        <f t="shared" si="64"/>
        <v>-</v>
      </c>
      <c r="I102" s="9" t="str">
        <f t="shared" si="64"/>
        <v>-</v>
      </c>
      <c r="J102" s="9" t="str">
        <f t="shared" si="64"/>
        <v>-</v>
      </c>
      <c r="K102" s="9" t="str">
        <f t="shared" si="64"/>
        <v>-</v>
      </c>
      <c r="L102" s="9" t="str">
        <f t="shared" si="64"/>
        <v>-</v>
      </c>
      <c r="M102" s="9" t="str">
        <f t="shared" si="64"/>
        <v>-</v>
      </c>
      <c r="N102" s="9" t="str">
        <f t="shared" si="64"/>
        <v>-</v>
      </c>
      <c r="O102" s="9" t="str">
        <f t="shared" si="64"/>
        <v>-</v>
      </c>
    </row>
    <row r="103" spans="1:32" hidden="1" x14ac:dyDescent="0.2">
      <c r="A103" s="18" t="s">
        <v>39</v>
      </c>
      <c r="B103" s="1">
        <f>COUNT(C101:O111)</f>
        <v>8</v>
      </c>
      <c r="C103" s="9" t="str">
        <f t="shared" ref="C103:O103" si="65">IF(RANK(C15,$C$13:$O$27)&lt;=$B$102,RANK(C15,$C$13:$O$27),"-")</f>
        <v>-</v>
      </c>
      <c r="D103" s="9" t="str">
        <f t="shared" si="65"/>
        <v>-</v>
      </c>
      <c r="E103" s="9" t="str">
        <f t="shared" si="65"/>
        <v>-</v>
      </c>
      <c r="F103" s="9" t="str">
        <f t="shared" si="65"/>
        <v>-</v>
      </c>
      <c r="G103" s="9" t="str">
        <f t="shared" si="65"/>
        <v>-</v>
      </c>
      <c r="H103" s="9" t="str">
        <f t="shared" si="65"/>
        <v>-</v>
      </c>
      <c r="I103" s="9" t="str">
        <f t="shared" si="65"/>
        <v>-</v>
      </c>
      <c r="J103" s="9" t="str">
        <f t="shared" si="65"/>
        <v>-</v>
      </c>
      <c r="K103" s="9" t="str">
        <f t="shared" si="65"/>
        <v>-</v>
      </c>
      <c r="L103" s="9" t="str">
        <f t="shared" si="65"/>
        <v>-</v>
      </c>
      <c r="M103" s="9" t="str">
        <f t="shared" si="65"/>
        <v>-</v>
      </c>
      <c r="N103" s="9" t="str">
        <f t="shared" si="65"/>
        <v>-</v>
      </c>
      <c r="O103" s="9" t="str">
        <f t="shared" si="65"/>
        <v>-</v>
      </c>
    </row>
    <row r="104" spans="1:32" hidden="1" x14ac:dyDescent="0.2">
      <c r="A104" s="18" t="s">
        <v>40</v>
      </c>
      <c r="B104" s="1">
        <f>MAX(C101:O111)</f>
        <v>7</v>
      </c>
      <c r="C104" s="9" t="str">
        <f t="shared" ref="C104:O104" si="66">IF(RANK(C16,$C$13:$O$27)&lt;=$B$102,RANK(C16,$C$13:$O$27),"-")</f>
        <v>-</v>
      </c>
      <c r="D104" s="9" t="str">
        <f t="shared" si="66"/>
        <v>-</v>
      </c>
      <c r="E104" s="9" t="str">
        <f t="shared" si="66"/>
        <v>-</v>
      </c>
      <c r="F104" s="9" t="str">
        <f t="shared" si="66"/>
        <v>-</v>
      </c>
      <c r="G104" s="9" t="str">
        <f t="shared" si="66"/>
        <v>-</v>
      </c>
      <c r="H104" s="9" t="str">
        <f t="shared" si="66"/>
        <v>-</v>
      </c>
      <c r="I104" s="9" t="str">
        <f t="shared" si="66"/>
        <v>-</v>
      </c>
      <c r="J104" s="9" t="str">
        <f t="shared" si="66"/>
        <v>-</v>
      </c>
      <c r="K104" s="9" t="str">
        <f t="shared" si="66"/>
        <v>-</v>
      </c>
      <c r="L104" s="9" t="str">
        <f t="shared" si="66"/>
        <v>-</v>
      </c>
      <c r="M104" s="9" t="str">
        <f t="shared" si="66"/>
        <v>-</v>
      </c>
      <c r="N104" s="9" t="str">
        <f t="shared" si="66"/>
        <v>-</v>
      </c>
      <c r="O104" s="9" t="str">
        <f t="shared" si="66"/>
        <v>-</v>
      </c>
    </row>
    <row r="105" spans="1:32" hidden="1" x14ac:dyDescent="0.2">
      <c r="A105" s="18" t="s">
        <v>41</v>
      </c>
      <c r="B105" s="7">
        <f>B103-B102</f>
        <v>0</v>
      </c>
      <c r="C105" s="9" t="str">
        <f t="shared" ref="C105:O105" si="67">IF(RANK(C17,$C$13:$O$27)&lt;=$B$102,RANK(C17,$C$13:$O$27),"-")</f>
        <v>-</v>
      </c>
      <c r="D105" s="9" t="str">
        <f t="shared" si="67"/>
        <v>-</v>
      </c>
      <c r="E105" s="9" t="str">
        <f t="shared" si="67"/>
        <v>-</v>
      </c>
      <c r="F105" s="9" t="str">
        <f t="shared" si="67"/>
        <v>-</v>
      </c>
      <c r="G105" s="9" t="str">
        <f t="shared" si="67"/>
        <v>-</v>
      </c>
      <c r="H105" s="9" t="str">
        <f t="shared" si="67"/>
        <v>-</v>
      </c>
      <c r="I105" s="9" t="str">
        <f t="shared" si="67"/>
        <v>-</v>
      </c>
      <c r="J105" s="9" t="str">
        <f t="shared" si="67"/>
        <v>-</v>
      </c>
      <c r="K105" s="9" t="str">
        <f t="shared" si="67"/>
        <v>-</v>
      </c>
      <c r="L105" s="9" t="str">
        <f t="shared" si="67"/>
        <v>-</v>
      </c>
      <c r="M105" s="9" t="str">
        <f t="shared" si="67"/>
        <v>-</v>
      </c>
      <c r="N105" s="9" t="str">
        <f t="shared" si="67"/>
        <v>-</v>
      </c>
      <c r="O105" s="9" t="str">
        <f t="shared" si="67"/>
        <v>-</v>
      </c>
    </row>
    <row r="106" spans="1:32" hidden="1" x14ac:dyDescent="0.2">
      <c r="A106" s="18" t="s">
        <v>43</v>
      </c>
      <c r="B106" s="7">
        <f>IF(B103=B102,0,SUMIF(C101:O111,B104)/B104)</f>
        <v>0</v>
      </c>
      <c r="C106" s="9" t="str">
        <f t="shared" ref="C106:O106" si="68">IF(RANK(C18,$C$13:$O$27)&lt;=$B$102,RANK(C18,$C$13:$O$27),"-")</f>
        <v>-</v>
      </c>
      <c r="D106" s="9" t="str">
        <f t="shared" si="68"/>
        <v>-</v>
      </c>
      <c r="E106" s="9" t="str">
        <f t="shared" si="68"/>
        <v>-</v>
      </c>
      <c r="F106" s="9" t="str">
        <f t="shared" si="68"/>
        <v>-</v>
      </c>
      <c r="G106" s="9" t="str">
        <f t="shared" si="68"/>
        <v>-</v>
      </c>
      <c r="H106" s="9" t="str">
        <f t="shared" si="68"/>
        <v>-</v>
      </c>
      <c r="I106" s="9" t="str">
        <f t="shared" si="68"/>
        <v>-</v>
      </c>
      <c r="J106" s="9" t="str">
        <f t="shared" si="68"/>
        <v>-</v>
      </c>
      <c r="K106" s="9" t="str">
        <f t="shared" si="68"/>
        <v>-</v>
      </c>
      <c r="L106" s="9" t="str">
        <f t="shared" si="68"/>
        <v>-</v>
      </c>
      <c r="M106" s="9" t="str">
        <f t="shared" si="68"/>
        <v>-</v>
      </c>
      <c r="N106" s="9" t="str">
        <f t="shared" si="68"/>
        <v>-</v>
      </c>
      <c r="O106" s="9" t="str">
        <f t="shared" si="68"/>
        <v>-</v>
      </c>
    </row>
    <row r="107" spans="1:32" hidden="1" x14ac:dyDescent="0.2">
      <c r="A107" s="18" t="s">
        <v>44</v>
      </c>
      <c r="B107" s="7">
        <f>B106-B105</f>
        <v>0</v>
      </c>
      <c r="C107" s="9" t="str">
        <f t="shared" ref="C107:O107" si="69">IF(RANK(C19,$C$13:$O$27)&lt;=$B$102,RANK(C19,$C$13:$O$27),"-")</f>
        <v>-</v>
      </c>
      <c r="D107" s="9" t="str">
        <f t="shared" si="69"/>
        <v>-</v>
      </c>
      <c r="E107" s="9" t="str">
        <f t="shared" si="69"/>
        <v>-</v>
      </c>
      <c r="F107" s="9" t="str">
        <f t="shared" si="69"/>
        <v>-</v>
      </c>
      <c r="G107" s="9" t="str">
        <f t="shared" si="69"/>
        <v>-</v>
      </c>
      <c r="H107" s="9" t="str">
        <f t="shared" si="69"/>
        <v>-</v>
      </c>
      <c r="I107" s="9" t="str">
        <f t="shared" si="69"/>
        <v>-</v>
      </c>
      <c r="J107" s="9" t="str">
        <f t="shared" si="69"/>
        <v>-</v>
      </c>
      <c r="K107" s="9" t="str">
        <f t="shared" si="69"/>
        <v>-</v>
      </c>
      <c r="L107" s="9" t="str">
        <f t="shared" si="69"/>
        <v>-</v>
      </c>
      <c r="M107" s="9" t="str">
        <f t="shared" si="69"/>
        <v>-</v>
      </c>
      <c r="N107" s="9" t="str">
        <f t="shared" si="69"/>
        <v>-</v>
      </c>
      <c r="O107" s="9" t="str">
        <f t="shared" si="69"/>
        <v>-</v>
      </c>
    </row>
    <row r="108" spans="1:32" hidden="1" x14ac:dyDescent="0.2">
      <c r="A108" s="18" t="s">
        <v>45</v>
      </c>
      <c r="B108" s="8" t="str">
        <f>IF(B106&lt;&gt;0,B107/B106,"-")</f>
        <v>-</v>
      </c>
      <c r="C108" s="9" t="str">
        <f t="shared" ref="C108:O108" si="70">IF(RANK(C20,$C$13:$O$27)&lt;=$B$102,RANK(C20,$C$13:$O$27),"-")</f>
        <v>-</v>
      </c>
      <c r="D108" s="9" t="str">
        <f t="shared" si="70"/>
        <v>-</v>
      </c>
      <c r="E108" s="9" t="str">
        <f t="shared" si="70"/>
        <v>-</v>
      </c>
      <c r="F108" s="9" t="str">
        <f t="shared" si="70"/>
        <v>-</v>
      </c>
      <c r="G108" s="9" t="str">
        <f t="shared" si="70"/>
        <v>-</v>
      </c>
      <c r="H108" s="9" t="str">
        <f t="shared" si="70"/>
        <v>-</v>
      </c>
      <c r="I108" s="9" t="str">
        <f t="shared" si="70"/>
        <v>-</v>
      </c>
      <c r="J108" s="9" t="str">
        <f t="shared" si="70"/>
        <v>-</v>
      </c>
      <c r="K108" s="9" t="str">
        <f t="shared" si="70"/>
        <v>-</v>
      </c>
      <c r="L108" s="9" t="str">
        <f t="shared" si="70"/>
        <v>-</v>
      </c>
      <c r="M108" s="9" t="str">
        <f t="shared" si="70"/>
        <v>-</v>
      </c>
      <c r="N108" s="9" t="str">
        <f t="shared" si="70"/>
        <v>-</v>
      </c>
      <c r="O108" s="9" t="str">
        <f t="shared" si="70"/>
        <v>-</v>
      </c>
    </row>
    <row r="109" spans="1:32" hidden="1" x14ac:dyDescent="0.2">
      <c r="C109" s="9" t="str">
        <f t="shared" ref="C109:O109" si="71">IF(RANK(C21,$C$13:$O$27)&lt;=$B$102,RANK(C21,$C$13:$O$27),"-")</f>
        <v>-</v>
      </c>
      <c r="D109" s="9" t="str">
        <f t="shared" si="71"/>
        <v>-</v>
      </c>
      <c r="E109" s="9" t="str">
        <f t="shared" si="71"/>
        <v>-</v>
      </c>
      <c r="F109" s="9" t="str">
        <f t="shared" si="71"/>
        <v>-</v>
      </c>
      <c r="G109" s="9" t="str">
        <f t="shared" si="71"/>
        <v>-</v>
      </c>
      <c r="H109" s="9" t="str">
        <f t="shared" si="71"/>
        <v>-</v>
      </c>
      <c r="I109" s="9" t="str">
        <f t="shared" si="71"/>
        <v>-</v>
      </c>
      <c r="J109" s="9" t="str">
        <f t="shared" si="71"/>
        <v>-</v>
      </c>
      <c r="K109" s="9" t="str">
        <f t="shared" si="71"/>
        <v>-</v>
      </c>
      <c r="L109" s="9" t="str">
        <f t="shared" si="71"/>
        <v>-</v>
      </c>
      <c r="M109" s="9" t="str">
        <f t="shared" si="71"/>
        <v>-</v>
      </c>
      <c r="N109" s="9" t="str">
        <f t="shared" si="71"/>
        <v>-</v>
      </c>
      <c r="O109" s="9" t="str">
        <f t="shared" si="71"/>
        <v>-</v>
      </c>
    </row>
    <row r="110" spans="1:32" hidden="1" x14ac:dyDescent="0.2">
      <c r="C110" s="9" t="str">
        <f t="shared" ref="C110:O110" si="72">IF(RANK(C22,$C$13:$O$27)&lt;=$B$102,RANK(C22,$C$13:$O$27),"-")</f>
        <v>-</v>
      </c>
      <c r="D110" s="9" t="str">
        <f t="shared" si="72"/>
        <v>-</v>
      </c>
      <c r="E110" s="9" t="str">
        <f t="shared" si="72"/>
        <v>-</v>
      </c>
      <c r="F110" s="9" t="str">
        <f t="shared" si="72"/>
        <v>-</v>
      </c>
      <c r="G110" s="9" t="str">
        <f t="shared" si="72"/>
        <v>-</v>
      </c>
      <c r="H110" s="9" t="str">
        <f t="shared" si="72"/>
        <v>-</v>
      </c>
      <c r="I110" s="9" t="str">
        <f t="shared" si="72"/>
        <v>-</v>
      </c>
      <c r="J110" s="9" t="str">
        <f t="shared" si="72"/>
        <v>-</v>
      </c>
      <c r="K110" s="9" t="str">
        <f t="shared" si="72"/>
        <v>-</v>
      </c>
      <c r="L110" s="9" t="str">
        <f t="shared" si="72"/>
        <v>-</v>
      </c>
      <c r="M110" s="9" t="str">
        <f t="shared" si="72"/>
        <v>-</v>
      </c>
      <c r="N110" s="9" t="str">
        <f t="shared" si="72"/>
        <v>-</v>
      </c>
      <c r="O110" s="9" t="str">
        <f t="shared" si="72"/>
        <v>-</v>
      </c>
    </row>
    <row r="111" spans="1:32" hidden="1" x14ac:dyDescent="0.2">
      <c r="C111" s="9" t="str">
        <f t="shared" ref="C111:O111" si="73">IF(RANK(C23,$C$13:$O$27)&lt;=$B$102,RANK(C23,$C$13:$O$27),"-")</f>
        <v>-</v>
      </c>
      <c r="D111" s="9" t="str">
        <f t="shared" si="73"/>
        <v>-</v>
      </c>
      <c r="E111" s="9" t="str">
        <f t="shared" si="73"/>
        <v>-</v>
      </c>
      <c r="F111" s="9" t="str">
        <f t="shared" si="73"/>
        <v>-</v>
      </c>
      <c r="G111" s="9" t="str">
        <f t="shared" si="73"/>
        <v>-</v>
      </c>
      <c r="H111" s="9" t="str">
        <f t="shared" si="73"/>
        <v>-</v>
      </c>
      <c r="I111" s="9" t="str">
        <f t="shared" si="73"/>
        <v>-</v>
      </c>
      <c r="J111" s="9" t="str">
        <f t="shared" si="73"/>
        <v>-</v>
      </c>
      <c r="K111" s="9" t="str">
        <f t="shared" si="73"/>
        <v>-</v>
      </c>
      <c r="L111" s="9" t="str">
        <f t="shared" si="73"/>
        <v>-</v>
      </c>
      <c r="M111" s="9" t="str">
        <f t="shared" si="73"/>
        <v>-</v>
      </c>
      <c r="N111" s="9" t="str">
        <f t="shared" si="73"/>
        <v>-</v>
      </c>
      <c r="O111" s="9" t="str">
        <f t="shared" si="73"/>
        <v>-</v>
      </c>
    </row>
    <row r="112" spans="1:32" ht="13.5" hidden="1" thickBot="1" x14ac:dyDescent="0.25"/>
    <row r="113" spans="1:32" s="22" customFormat="1" x14ac:dyDescent="0.2">
      <c r="A113" s="19" t="s">
        <v>22</v>
      </c>
      <c r="B113" s="27">
        <v>8</v>
      </c>
      <c r="C113" s="20">
        <f>IF($B102=$B103,COUNT(C101:C111),COUNT(C101:C111)-SUMIF(C101:C111,$B104)/$B104)</f>
        <v>2</v>
      </c>
      <c r="D113" s="20">
        <f t="shared" ref="D113:O113" si="74">IF($B102=$B103,COUNT(D101:D111),COUNT(D101:D111)-SUMIF(D101:D111,$B104)/$B104)</f>
        <v>1</v>
      </c>
      <c r="E113" s="20">
        <f t="shared" si="74"/>
        <v>2</v>
      </c>
      <c r="F113" s="20">
        <f t="shared" si="74"/>
        <v>1</v>
      </c>
      <c r="G113" s="20">
        <f t="shared" si="74"/>
        <v>1</v>
      </c>
      <c r="H113" s="20">
        <f t="shared" si="74"/>
        <v>1</v>
      </c>
      <c r="I113" s="20">
        <f t="shared" si="74"/>
        <v>0</v>
      </c>
      <c r="J113" s="20">
        <f t="shared" si="74"/>
        <v>0</v>
      </c>
      <c r="K113" s="20">
        <f t="shared" si="74"/>
        <v>0</v>
      </c>
      <c r="L113" s="20">
        <f t="shared" si="74"/>
        <v>0</v>
      </c>
      <c r="M113" s="20">
        <f t="shared" si="74"/>
        <v>0</v>
      </c>
      <c r="N113" s="20">
        <f t="shared" si="74"/>
        <v>0</v>
      </c>
      <c r="O113" s="20">
        <f t="shared" si="74"/>
        <v>0</v>
      </c>
      <c r="P113" s="20">
        <f>SUM(C113:O113)</f>
        <v>8</v>
      </c>
      <c r="Q113" s="19" t="s">
        <v>63</v>
      </c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32" ht="13.5" thickBot="1" x14ac:dyDescent="0.25">
      <c r="A114" s="18" t="str">
        <f>IF(P114&gt;0,"im Los "&amp;TEXT(B106,"0")&amp;" für "&amp;TEXT(P114,"0"),"")</f>
        <v/>
      </c>
      <c r="B114" s="7"/>
      <c r="C114" s="10" t="str">
        <f>IF($B103=$B102,"-",SUMIF(C101:C111,$B104)/$B104*$B108)</f>
        <v>-</v>
      </c>
      <c r="D114" s="10" t="str">
        <f t="shared" ref="D114:O114" si="75">IF($B103=$B102,"-",SUMIF(D101:D111,$B104)/$B104*$B108)</f>
        <v>-</v>
      </c>
      <c r="E114" s="10" t="str">
        <f t="shared" si="75"/>
        <v>-</v>
      </c>
      <c r="F114" s="10" t="str">
        <f t="shared" si="75"/>
        <v>-</v>
      </c>
      <c r="G114" s="10" t="str">
        <f t="shared" si="75"/>
        <v>-</v>
      </c>
      <c r="H114" s="10" t="str">
        <f t="shared" si="75"/>
        <v>-</v>
      </c>
      <c r="I114" s="10" t="str">
        <f t="shared" si="75"/>
        <v>-</v>
      </c>
      <c r="J114" s="10" t="str">
        <f t="shared" si="75"/>
        <v>-</v>
      </c>
      <c r="K114" s="10" t="str">
        <f t="shared" si="75"/>
        <v>-</v>
      </c>
      <c r="L114" s="10" t="str">
        <f t="shared" si="75"/>
        <v>-</v>
      </c>
      <c r="M114" s="10" t="str">
        <f t="shared" si="75"/>
        <v>-</v>
      </c>
      <c r="N114" s="10" t="str">
        <f t="shared" si="75"/>
        <v>-</v>
      </c>
      <c r="O114" s="10" t="str">
        <f t="shared" si="75"/>
        <v>-</v>
      </c>
      <c r="P114" s="9">
        <f>SUM(C114:O114)</f>
        <v>0</v>
      </c>
      <c r="Q114" s="17" t="s">
        <v>58</v>
      </c>
    </row>
    <row r="115" spans="1:32" s="28" customFormat="1" ht="13.5" thickBot="1" x14ac:dyDescent="0.25">
      <c r="A115" s="32" t="str">
        <f>"&gt; "&amp;A113</f>
        <v>&gt; AR HD Marketing</v>
      </c>
      <c r="B115" s="31">
        <f>SUM(C115:O115)</f>
        <v>8</v>
      </c>
      <c r="C115" s="29">
        <v>2</v>
      </c>
      <c r="D115" s="29">
        <v>1</v>
      </c>
      <c r="E115" s="29">
        <v>2</v>
      </c>
      <c r="F115" s="29">
        <v>1</v>
      </c>
      <c r="G115" s="29">
        <v>1</v>
      </c>
      <c r="H115" s="29">
        <v>1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30" t="s">
        <v>82</v>
      </c>
      <c r="Q115" s="17" t="s">
        <v>51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/>
      <c r="AE115"/>
      <c r="AF115"/>
    </row>
    <row r="116" spans="1:32" hidden="1" x14ac:dyDescent="0.2">
      <c r="B116" s="7"/>
      <c r="C116" s="13">
        <f>C113/$B113</f>
        <v>0.25</v>
      </c>
      <c r="D116" s="13">
        <f t="shared" ref="D116:O116" si="76">D113/$B113</f>
        <v>0.125</v>
      </c>
      <c r="E116" s="13">
        <f t="shared" si="76"/>
        <v>0.25</v>
      </c>
      <c r="F116" s="13">
        <f t="shared" si="76"/>
        <v>0.125</v>
      </c>
      <c r="G116" s="13">
        <f t="shared" si="76"/>
        <v>0.125</v>
      </c>
      <c r="H116" s="13">
        <f t="shared" si="76"/>
        <v>0.125</v>
      </c>
      <c r="I116" s="13">
        <f t="shared" si="76"/>
        <v>0</v>
      </c>
      <c r="J116" s="13">
        <f t="shared" si="76"/>
        <v>0</v>
      </c>
      <c r="K116" s="13">
        <f t="shared" si="76"/>
        <v>0</v>
      </c>
      <c r="L116" s="13">
        <f t="shared" si="76"/>
        <v>0</v>
      </c>
      <c r="M116" s="13">
        <f t="shared" si="76"/>
        <v>0</v>
      </c>
      <c r="N116" s="13">
        <f t="shared" si="76"/>
        <v>0</v>
      </c>
      <c r="O116" s="13">
        <f t="shared" si="76"/>
        <v>0</v>
      </c>
      <c r="P116" s="13">
        <f>SUM(C116:O116)</f>
        <v>1</v>
      </c>
      <c r="Q116" s="17" t="s">
        <v>64</v>
      </c>
    </row>
    <row r="117" spans="1:32" hidden="1" x14ac:dyDescent="0.2">
      <c r="B117" s="7"/>
      <c r="C117" s="13">
        <f t="shared" ref="C117:O117" si="77">C116-C$8</f>
        <v>4.1847664537430052E-2</v>
      </c>
      <c r="D117" s="13">
        <f t="shared" si="77"/>
        <v>-4.7609350355319296E-2</v>
      </c>
      <c r="E117" s="13">
        <f t="shared" si="77"/>
        <v>5.3306078934420631E-2</v>
      </c>
      <c r="F117" s="13">
        <f t="shared" si="77"/>
        <v>3.5378306280929167E-3</v>
      </c>
      <c r="G117" s="13">
        <f t="shared" si="77"/>
        <v>4.8010681904295346E-2</v>
      </c>
      <c r="H117" s="13">
        <f t="shared" si="77"/>
        <v>4.3955053843278483E-2</v>
      </c>
      <c r="I117" s="13">
        <f t="shared" si="77"/>
        <v>0</v>
      </c>
      <c r="J117" s="13">
        <f t="shared" si="77"/>
        <v>0</v>
      </c>
      <c r="K117" s="13">
        <f t="shared" si="77"/>
        <v>0</v>
      </c>
      <c r="L117" s="13">
        <f t="shared" si="77"/>
        <v>-6.7207246974013271E-2</v>
      </c>
      <c r="M117" s="13">
        <f t="shared" si="77"/>
        <v>-3.7453216967383601E-2</v>
      </c>
      <c r="N117" s="13">
        <f t="shared" si="77"/>
        <v>-3.8387495550801239E-2</v>
      </c>
      <c r="O117" s="13">
        <f t="shared" si="77"/>
        <v>0</v>
      </c>
      <c r="P117" s="13">
        <f>SUM(C117:O117)</f>
        <v>6.9388939039072284E-18</v>
      </c>
      <c r="Q117" s="17" t="s">
        <v>65</v>
      </c>
    </row>
    <row r="118" spans="1:32" x14ac:dyDescent="0.2">
      <c r="A118" s="17" t="s">
        <v>23</v>
      </c>
      <c r="B118" s="7">
        <f t="shared" ref="B118:P118" si="78">B113</f>
        <v>8</v>
      </c>
      <c r="C118" s="9">
        <f t="shared" si="78"/>
        <v>2</v>
      </c>
      <c r="D118" s="9">
        <f t="shared" si="78"/>
        <v>1</v>
      </c>
      <c r="E118" s="9">
        <f t="shared" si="78"/>
        <v>2</v>
      </c>
      <c r="F118" s="9">
        <f t="shared" si="78"/>
        <v>1</v>
      </c>
      <c r="G118" s="9">
        <f t="shared" si="78"/>
        <v>1</v>
      </c>
      <c r="H118" s="9">
        <f t="shared" si="78"/>
        <v>1</v>
      </c>
      <c r="I118" s="9">
        <f t="shared" si="78"/>
        <v>0</v>
      </c>
      <c r="J118" s="9">
        <f t="shared" si="78"/>
        <v>0</v>
      </c>
      <c r="K118" s="9">
        <f t="shared" si="78"/>
        <v>0</v>
      </c>
      <c r="L118" s="9">
        <f t="shared" si="78"/>
        <v>0</v>
      </c>
      <c r="M118" s="9">
        <f t="shared" si="78"/>
        <v>0</v>
      </c>
      <c r="N118" s="9">
        <f t="shared" si="78"/>
        <v>0</v>
      </c>
      <c r="O118" s="9">
        <f t="shared" si="78"/>
        <v>0</v>
      </c>
      <c r="P118" s="9">
        <f t="shared" si="78"/>
        <v>8</v>
      </c>
      <c r="Q118" s="17" t="s">
        <v>63</v>
      </c>
    </row>
    <row r="119" spans="1:32" ht="13.5" thickBot="1" x14ac:dyDescent="0.25">
      <c r="A119" s="18" t="str">
        <f>IF(P119&gt;0,"im Los "&amp;TEXT(B106,"0")&amp;" für "&amp;TEXT(P119,"0"),"")</f>
        <v/>
      </c>
      <c r="B119" s="7"/>
      <c r="C119" s="10" t="str">
        <f t="shared" ref="C119:O119" si="79">C114</f>
        <v>-</v>
      </c>
      <c r="D119" s="10" t="str">
        <f t="shared" si="79"/>
        <v>-</v>
      </c>
      <c r="E119" s="10" t="str">
        <f t="shared" si="79"/>
        <v>-</v>
      </c>
      <c r="F119" s="10" t="str">
        <f t="shared" si="79"/>
        <v>-</v>
      </c>
      <c r="G119" s="10" t="str">
        <f t="shared" si="79"/>
        <v>-</v>
      </c>
      <c r="H119" s="10" t="str">
        <f t="shared" si="79"/>
        <v>-</v>
      </c>
      <c r="I119" s="10" t="str">
        <f t="shared" si="79"/>
        <v>-</v>
      </c>
      <c r="J119" s="10" t="str">
        <f t="shared" si="79"/>
        <v>-</v>
      </c>
      <c r="K119" s="10" t="str">
        <f t="shared" si="79"/>
        <v>-</v>
      </c>
      <c r="L119" s="10" t="str">
        <f t="shared" si="79"/>
        <v>-</v>
      </c>
      <c r="M119" s="10" t="str">
        <f t="shared" si="79"/>
        <v>-</v>
      </c>
      <c r="N119" s="10" t="str">
        <f t="shared" si="79"/>
        <v>-</v>
      </c>
      <c r="O119" s="10" t="str">
        <f t="shared" si="79"/>
        <v>-</v>
      </c>
      <c r="P119" s="9">
        <f>P114</f>
        <v>0</v>
      </c>
      <c r="Q119" s="17" t="s">
        <v>58</v>
      </c>
    </row>
    <row r="120" spans="1:32" s="28" customFormat="1" ht="13.5" thickBot="1" x14ac:dyDescent="0.25">
      <c r="A120" s="32" t="str">
        <f>"&gt; "&amp;A118</f>
        <v>&gt; AR IBA</v>
      </c>
      <c r="B120" s="31">
        <f>SUM(C120:O120)</f>
        <v>8</v>
      </c>
      <c r="C120" s="29">
        <v>2</v>
      </c>
      <c r="D120" s="29">
        <v>1</v>
      </c>
      <c r="E120" s="29">
        <v>2</v>
      </c>
      <c r="F120" s="29">
        <v>1</v>
      </c>
      <c r="G120" s="29">
        <v>1</v>
      </c>
      <c r="H120" s="29">
        <v>1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30" t="s">
        <v>82</v>
      </c>
      <c r="Q120" s="17" t="s">
        <v>51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/>
      <c r="AE120"/>
      <c r="AF120"/>
    </row>
    <row r="121" spans="1:32" x14ac:dyDescent="0.2">
      <c r="A121" s="17" t="s">
        <v>30</v>
      </c>
      <c r="B121" s="7">
        <f t="shared" ref="B121:P121" si="80">B118</f>
        <v>8</v>
      </c>
      <c r="C121" s="9">
        <f t="shared" si="80"/>
        <v>2</v>
      </c>
      <c r="D121" s="9">
        <f t="shared" si="80"/>
        <v>1</v>
      </c>
      <c r="E121" s="9">
        <f t="shared" si="80"/>
        <v>2</v>
      </c>
      <c r="F121" s="9">
        <f t="shared" si="80"/>
        <v>1</v>
      </c>
      <c r="G121" s="9">
        <f t="shared" si="80"/>
        <v>1</v>
      </c>
      <c r="H121" s="9">
        <f t="shared" si="80"/>
        <v>1</v>
      </c>
      <c r="I121" s="9">
        <f t="shared" si="80"/>
        <v>0</v>
      </c>
      <c r="J121" s="9">
        <f t="shared" si="80"/>
        <v>0</v>
      </c>
      <c r="K121" s="9">
        <f t="shared" si="80"/>
        <v>0</v>
      </c>
      <c r="L121" s="9">
        <f t="shared" si="80"/>
        <v>0</v>
      </c>
      <c r="M121" s="9">
        <f t="shared" si="80"/>
        <v>0</v>
      </c>
      <c r="N121" s="9">
        <f t="shared" si="80"/>
        <v>0</v>
      </c>
      <c r="O121" s="9">
        <f t="shared" si="80"/>
        <v>0</v>
      </c>
      <c r="P121" s="9">
        <f t="shared" si="80"/>
        <v>8</v>
      </c>
      <c r="Q121" s="17" t="s">
        <v>63</v>
      </c>
    </row>
    <row r="122" spans="1:32" ht="13.5" thickBot="1" x14ac:dyDescent="0.25">
      <c r="A122" s="18" t="str">
        <f>IF(P122&gt;0,"im Los "&amp;TEXT(B106,"0")&amp;" für "&amp;TEXT(P122,"0"),"")</f>
        <v/>
      </c>
      <c r="B122" s="7"/>
      <c r="C122" s="10" t="str">
        <f t="shared" ref="C122:P122" si="81">C119</f>
        <v>-</v>
      </c>
      <c r="D122" s="10" t="str">
        <f t="shared" si="81"/>
        <v>-</v>
      </c>
      <c r="E122" s="10" t="str">
        <f t="shared" si="81"/>
        <v>-</v>
      </c>
      <c r="F122" s="10" t="str">
        <f t="shared" si="81"/>
        <v>-</v>
      </c>
      <c r="G122" s="10" t="str">
        <f t="shared" si="81"/>
        <v>-</v>
      </c>
      <c r="H122" s="10" t="str">
        <f t="shared" si="81"/>
        <v>-</v>
      </c>
      <c r="I122" s="10" t="str">
        <f t="shared" si="81"/>
        <v>-</v>
      </c>
      <c r="J122" s="10" t="str">
        <f t="shared" si="81"/>
        <v>-</v>
      </c>
      <c r="K122" s="10" t="str">
        <f t="shared" si="81"/>
        <v>-</v>
      </c>
      <c r="L122" s="10" t="str">
        <f t="shared" si="81"/>
        <v>-</v>
      </c>
      <c r="M122" s="10" t="str">
        <f t="shared" si="81"/>
        <v>-</v>
      </c>
      <c r="N122" s="10" t="str">
        <f t="shared" si="81"/>
        <v>-</v>
      </c>
      <c r="O122" s="10" t="str">
        <f t="shared" si="81"/>
        <v>-</v>
      </c>
      <c r="P122" s="9">
        <f t="shared" si="81"/>
        <v>0</v>
      </c>
      <c r="Q122" s="17" t="s">
        <v>58</v>
      </c>
    </row>
    <row r="123" spans="1:32" s="28" customFormat="1" ht="13.5" thickBot="1" x14ac:dyDescent="0.25">
      <c r="A123" s="32" t="str">
        <f>"&gt; "&amp;A121</f>
        <v>&gt; Entwicklungsbeirat</v>
      </c>
      <c r="B123" s="31">
        <f>SUM(C123:O123)</f>
        <v>8</v>
      </c>
      <c r="C123" s="29">
        <v>2</v>
      </c>
      <c r="D123" s="29">
        <v>1</v>
      </c>
      <c r="E123" s="29">
        <v>2</v>
      </c>
      <c r="F123" s="29">
        <v>1</v>
      </c>
      <c r="G123" s="29">
        <v>1</v>
      </c>
      <c r="H123" s="29">
        <v>1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30" t="s">
        <v>82</v>
      </c>
      <c r="Q123" s="17" t="s">
        <v>51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/>
      <c r="AE123"/>
      <c r="AF123"/>
    </row>
    <row r="124" spans="1:32" ht="12.75" hidden="1" customHeight="1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32" ht="12.75" hidden="1" customHeight="1" x14ac:dyDescent="0.2">
      <c r="A125" s="17" t="s">
        <v>8</v>
      </c>
      <c r="C125" s="9">
        <f t="shared" ref="C125:O125" si="82">IF(RANK(C13,$C$13:$O$27)&lt;=$B$126,RANK(C13,$C$13:$O$27),"-")</f>
        <v>1</v>
      </c>
      <c r="D125" s="9">
        <f t="shared" si="82"/>
        <v>3</v>
      </c>
      <c r="E125" s="9">
        <f t="shared" si="82"/>
        <v>1</v>
      </c>
      <c r="F125" s="9">
        <f t="shared" si="82"/>
        <v>4</v>
      </c>
      <c r="G125" s="9">
        <f t="shared" si="82"/>
        <v>5</v>
      </c>
      <c r="H125" s="9">
        <f t="shared" si="82"/>
        <v>5</v>
      </c>
      <c r="I125" s="9" t="str">
        <f t="shared" si="82"/>
        <v>-</v>
      </c>
      <c r="J125" s="9" t="str">
        <f t="shared" si="82"/>
        <v>-</v>
      </c>
      <c r="K125" s="9" t="str">
        <f t="shared" si="82"/>
        <v>-</v>
      </c>
      <c r="L125" s="9" t="str">
        <f t="shared" si="82"/>
        <v>-</v>
      </c>
      <c r="M125" s="9" t="str">
        <f t="shared" si="82"/>
        <v>-</v>
      </c>
      <c r="N125" s="9" t="str">
        <f t="shared" si="82"/>
        <v>-</v>
      </c>
      <c r="O125" s="9" t="str">
        <f t="shared" si="82"/>
        <v>-</v>
      </c>
    </row>
    <row r="126" spans="1:32" ht="12.75" hidden="1" customHeight="1" x14ac:dyDescent="0.2">
      <c r="A126" s="18" t="s">
        <v>42</v>
      </c>
      <c r="B126" s="6">
        <f>B137</f>
        <v>7</v>
      </c>
      <c r="C126" s="9">
        <f t="shared" ref="C126:O126" si="83">IF(RANK(C14,$C$13:$O$27)&lt;=$B$126,RANK(C14,$C$13:$O$27),"-")</f>
        <v>7</v>
      </c>
      <c r="D126" s="9" t="str">
        <f t="shared" si="83"/>
        <v>-</v>
      </c>
      <c r="E126" s="9">
        <f t="shared" si="83"/>
        <v>7</v>
      </c>
      <c r="F126" s="9" t="str">
        <f t="shared" si="83"/>
        <v>-</v>
      </c>
      <c r="G126" s="9" t="str">
        <f t="shared" si="83"/>
        <v>-</v>
      </c>
      <c r="H126" s="9" t="str">
        <f t="shared" si="83"/>
        <v>-</v>
      </c>
      <c r="I126" s="9" t="str">
        <f t="shared" si="83"/>
        <v>-</v>
      </c>
      <c r="J126" s="9" t="str">
        <f t="shared" si="83"/>
        <v>-</v>
      </c>
      <c r="K126" s="9" t="str">
        <f t="shared" si="83"/>
        <v>-</v>
      </c>
      <c r="L126" s="9" t="str">
        <f t="shared" si="83"/>
        <v>-</v>
      </c>
      <c r="M126" s="9" t="str">
        <f t="shared" si="83"/>
        <v>-</v>
      </c>
      <c r="N126" s="9" t="str">
        <f t="shared" si="83"/>
        <v>-</v>
      </c>
      <c r="O126" s="9" t="str">
        <f t="shared" si="83"/>
        <v>-</v>
      </c>
    </row>
    <row r="127" spans="1:32" ht="12.75" hidden="1" customHeight="1" x14ac:dyDescent="0.2">
      <c r="A127" s="18" t="s">
        <v>39</v>
      </c>
      <c r="B127" s="1">
        <f>COUNT(C125:O135)</f>
        <v>8</v>
      </c>
      <c r="C127" s="9" t="str">
        <f t="shared" ref="C127:O127" si="84">IF(RANK(C15,$C$13:$O$27)&lt;=$B$126,RANK(C15,$C$13:$O$27),"-")</f>
        <v>-</v>
      </c>
      <c r="D127" s="9" t="str">
        <f t="shared" si="84"/>
        <v>-</v>
      </c>
      <c r="E127" s="9" t="str">
        <f t="shared" si="84"/>
        <v>-</v>
      </c>
      <c r="F127" s="9" t="str">
        <f t="shared" si="84"/>
        <v>-</v>
      </c>
      <c r="G127" s="9" t="str">
        <f t="shared" si="84"/>
        <v>-</v>
      </c>
      <c r="H127" s="9" t="str">
        <f t="shared" si="84"/>
        <v>-</v>
      </c>
      <c r="I127" s="9" t="str">
        <f t="shared" si="84"/>
        <v>-</v>
      </c>
      <c r="J127" s="9" t="str">
        <f t="shared" si="84"/>
        <v>-</v>
      </c>
      <c r="K127" s="9" t="str">
        <f t="shared" si="84"/>
        <v>-</v>
      </c>
      <c r="L127" s="9" t="str">
        <f t="shared" si="84"/>
        <v>-</v>
      </c>
      <c r="M127" s="9" t="str">
        <f t="shared" si="84"/>
        <v>-</v>
      </c>
      <c r="N127" s="9" t="str">
        <f t="shared" si="84"/>
        <v>-</v>
      </c>
      <c r="O127" s="9" t="str">
        <f t="shared" si="84"/>
        <v>-</v>
      </c>
    </row>
    <row r="128" spans="1:32" ht="12.75" hidden="1" customHeight="1" x14ac:dyDescent="0.2">
      <c r="A128" s="18" t="s">
        <v>40</v>
      </c>
      <c r="B128" s="1">
        <f>MAX(C125:O135)</f>
        <v>7</v>
      </c>
      <c r="C128" s="9" t="str">
        <f t="shared" ref="C128:O128" si="85">IF(RANK(C16,$C$13:$O$27)&lt;=$B$126,RANK(C16,$C$13:$O$27),"-")</f>
        <v>-</v>
      </c>
      <c r="D128" s="9" t="str">
        <f t="shared" si="85"/>
        <v>-</v>
      </c>
      <c r="E128" s="9" t="str">
        <f t="shared" si="85"/>
        <v>-</v>
      </c>
      <c r="F128" s="9" t="str">
        <f t="shared" si="85"/>
        <v>-</v>
      </c>
      <c r="G128" s="9" t="str">
        <f t="shared" si="85"/>
        <v>-</v>
      </c>
      <c r="H128" s="9" t="str">
        <f t="shared" si="85"/>
        <v>-</v>
      </c>
      <c r="I128" s="9" t="str">
        <f t="shared" si="85"/>
        <v>-</v>
      </c>
      <c r="J128" s="9" t="str">
        <f t="shared" si="85"/>
        <v>-</v>
      </c>
      <c r="K128" s="9" t="str">
        <f t="shared" si="85"/>
        <v>-</v>
      </c>
      <c r="L128" s="9" t="str">
        <f t="shared" si="85"/>
        <v>-</v>
      </c>
      <c r="M128" s="9" t="str">
        <f t="shared" si="85"/>
        <v>-</v>
      </c>
      <c r="N128" s="9" t="str">
        <f t="shared" si="85"/>
        <v>-</v>
      </c>
      <c r="O128" s="9" t="str">
        <f t="shared" si="85"/>
        <v>-</v>
      </c>
    </row>
    <row r="129" spans="1:32" ht="12.75" hidden="1" customHeight="1" x14ac:dyDescent="0.2">
      <c r="A129" s="18" t="s">
        <v>41</v>
      </c>
      <c r="B129" s="7">
        <f>B127-B126</f>
        <v>1</v>
      </c>
      <c r="C129" s="9" t="str">
        <f t="shared" ref="C129:O129" si="86">IF(RANK(C17,$C$13:$O$27)&lt;=$B$126,RANK(C17,$C$13:$O$27),"-")</f>
        <v>-</v>
      </c>
      <c r="D129" s="9" t="str">
        <f t="shared" si="86"/>
        <v>-</v>
      </c>
      <c r="E129" s="9" t="str">
        <f t="shared" si="86"/>
        <v>-</v>
      </c>
      <c r="F129" s="9" t="str">
        <f t="shared" si="86"/>
        <v>-</v>
      </c>
      <c r="G129" s="9" t="str">
        <f t="shared" si="86"/>
        <v>-</v>
      </c>
      <c r="H129" s="9" t="str">
        <f t="shared" si="86"/>
        <v>-</v>
      </c>
      <c r="I129" s="9" t="str">
        <f t="shared" si="86"/>
        <v>-</v>
      </c>
      <c r="J129" s="9" t="str">
        <f t="shared" si="86"/>
        <v>-</v>
      </c>
      <c r="K129" s="9" t="str">
        <f t="shared" si="86"/>
        <v>-</v>
      </c>
      <c r="L129" s="9" t="str">
        <f t="shared" si="86"/>
        <v>-</v>
      </c>
      <c r="M129" s="9" t="str">
        <f t="shared" si="86"/>
        <v>-</v>
      </c>
      <c r="N129" s="9" t="str">
        <f t="shared" si="86"/>
        <v>-</v>
      </c>
      <c r="O129" s="9" t="str">
        <f t="shared" si="86"/>
        <v>-</v>
      </c>
    </row>
    <row r="130" spans="1:32" ht="12.75" hidden="1" customHeight="1" x14ac:dyDescent="0.2">
      <c r="A130" s="18" t="s">
        <v>43</v>
      </c>
      <c r="B130" s="7">
        <f>IF(B127=B126,0,SUMIF(C125:O135,B128)/B128)</f>
        <v>2</v>
      </c>
      <c r="C130" s="9" t="str">
        <f t="shared" ref="C130:O130" si="87">IF(RANK(C18,$C$13:$O$27)&lt;=$B$126,RANK(C18,$C$13:$O$27),"-")</f>
        <v>-</v>
      </c>
      <c r="D130" s="9" t="str">
        <f t="shared" si="87"/>
        <v>-</v>
      </c>
      <c r="E130" s="9" t="str">
        <f t="shared" si="87"/>
        <v>-</v>
      </c>
      <c r="F130" s="9" t="str">
        <f t="shared" si="87"/>
        <v>-</v>
      </c>
      <c r="G130" s="9" t="str">
        <f t="shared" si="87"/>
        <v>-</v>
      </c>
      <c r="H130" s="9" t="str">
        <f t="shared" si="87"/>
        <v>-</v>
      </c>
      <c r="I130" s="9" t="str">
        <f t="shared" si="87"/>
        <v>-</v>
      </c>
      <c r="J130" s="9" t="str">
        <f t="shared" si="87"/>
        <v>-</v>
      </c>
      <c r="K130" s="9" t="str">
        <f t="shared" si="87"/>
        <v>-</v>
      </c>
      <c r="L130" s="9" t="str">
        <f t="shared" si="87"/>
        <v>-</v>
      </c>
      <c r="M130" s="9" t="str">
        <f t="shared" si="87"/>
        <v>-</v>
      </c>
      <c r="N130" s="9" t="str">
        <f t="shared" si="87"/>
        <v>-</v>
      </c>
      <c r="O130" s="9" t="str">
        <f t="shared" si="87"/>
        <v>-</v>
      </c>
    </row>
    <row r="131" spans="1:32" ht="12.75" hidden="1" customHeight="1" x14ac:dyDescent="0.2">
      <c r="A131" s="18" t="s">
        <v>44</v>
      </c>
      <c r="B131" s="7">
        <f>B130-B129</f>
        <v>1</v>
      </c>
      <c r="C131" s="9" t="str">
        <f t="shared" ref="C131:O131" si="88">IF(RANK(C19,$C$13:$O$27)&lt;=$B$126,RANK(C19,$C$13:$O$27),"-")</f>
        <v>-</v>
      </c>
      <c r="D131" s="9" t="str">
        <f t="shared" si="88"/>
        <v>-</v>
      </c>
      <c r="E131" s="9" t="str">
        <f t="shared" si="88"/>
        <v>-</v>
      </c>
      <c r="F131" s="9" t="str">
        <f t="shared" si="88"/>
        <v>-</v>
      </c>
      <c r="G131" s="9" t="str">
        <f t="shared" si="88"/>
        <v>-</v>
      </c>
      <c r="H131" s="9" t="str">
        <f t="shared" si="88"/>
        <v>-</v>
      </c>
      <c r="I131" s="9" t="str">
        <f t="shared" si="88"/>
        <v>-</v>
      </c>
      <c r="J131" s="9" t="str">
        <f t="shared" si="88"/>
        <v>-</v>
      </c>
      <c r="K131" s="9" t="str">
        <f t="shared" si="88"/>
        <v>-</v>
      </c>
      <c r="L131" s="9" t="str">
        <f t="shared" si="88"/>
        <v>-</v>
      </c>
      <c r="M131" s="9" t="str">
        <f t="shared" si="88"/>
        <v>-</v>
      </c>
      <c r="N131" s="9" t="str">
        <f t="shared" si="88"/>
        <v>-</v>
      </c>
      <c r="O131" s="9" t="str">
        <f t="shared" si="88"/>
        <v>-</v>
      </c>
    </row>
    <row r="132" spans="1:32" ht="12.75" hidden="1" customHeight="1" x14ac:dyDescent="0.2">
      <c r="A132" s="18" t="s">
        <v>45</v>
      </c>
      <c r="B132" s="8">
        <f>IF(B130&lt;&gt;0,B131/B130,"-")</f>
        <v>0.5</v>
      </c>
      <c r="C132" s="9" t="str">
        <f t="shared" ref="C132:O132" si="89">IF(RANK(C20,$C$13:$O$27)&lt;=$B$126,RANK(C20,$C$13:$O$27),"-")</f>
        <v>-</v>
      </c>
      <c r="D132" s="9" t="str">
        <f t="shared" si="89"/>
        <v>-</v>
      </c>
      <c r="E132" s="9" t="str">
        <f t="shared" si="89"/>
        <v>-</v>
      </c>
      <c r="F132" s="9" t="str">
        <f t="shared" si="89"/>
        <v>-</v>
      </c>
      <c r="G132" s="9" t="str">
        <f t="shared" si="89"/>
        <v>-</v>
      </c>
      <c r="H132" s="9" t="str">
        <f t="shared" si="89"/>
        <v>-</v>
      </c>
      <c r="I132" s="9" t="str">
        <f t="shared" si="89"/>
        <v>-</v>
      </c>
      <c r="J132" s="9" t="str">
        <f t="shared" si="89"/>
        <v>-</v>
      </c>
      <c r="K132" s="9" t="str">
        <f t="shared" si="89"/>
        <v>-</v>
      </c>
      <c r="L132" s="9" t="str">
        <f t="shared" si="89"/>
        <v>-</v>
      </c>
      <c r="M132" s="9" t="str">
        <f t="shared" si="89"/>
        <v>-</v>
      </c>
      <c r="N132" s="9" t="str">
        <f t="shared" si="89"/>
        <v>-</v>
      </c>
      <c r="O132" s="9" t="str">
        <f t="shared" si="89"/>
        <v>-</v>
      </c>
    </row>
    <row r="133" spans="1:32" ht="12.75" hidden="1" customHeight="1" x14ac:dyDescent="0.2">
      <c r="C133" s="9" t="str">
        <f t="shared" ref="C133:O133" si="90">IF(RANK(C21,$C$13:$O$27)&lt;=$B$126,RANK(C21,$C$13:$O$27),"-")</f>
        <v>-</v>
      </c>
      <c r="D133" s="9" t="str">
        <f t="shared" si="90"/>
        <v>-</v>
      </c>
      <c r="E133" s="9" t="str">
        <f t="shared" si="90"/>
        <v>-</v>
      </c>
      <c r="F133" s="9" t="str">
        <f t="shared" si="90"/>
        <v>-</v>
      </c>
      <c r="G133" s="9" t="str">
        <f t="shared" si="90"/>
        <v>-</v>
      </c>
      <c r="H133" s="9" t="str">
        <f t="shared" si="90"/>
        <v>-</v>
      </c>
      <c r="I133" s="9" t="str">
        <f t="shared" si="90"/>
        <v>-</v>
      </c>
      <c r="J133" s="9" t="str">
        <f t="shared" si="90"/>
        <v>-</v>
      </c>
      <c r="K133" s="9" t="str">
        <f t="shared" si="90"/>
        <v>-</v>
      </c>
      <c r="L133" s="9" t="str">
        <f t="shared" si="90"/>
        <v>-</v>
      </c>
      <c r="M133" s="9" t="str">
        <f t="shared" si="90"/>
        <v>-</v>
      </c>
      <c r="N133" s="9" t="str">
        <f t="shared" si="90"/>
        <v>-</v>
      </c>
      <c r="O133" s="9" t="str">
        <f t="shared" si="90"/>
        <v>-</v>
      </c>
    </row>
    <row r="134" spans="1:32" ht="12.75" hidden="1" customHeight="1" x14ac:dyDescent="0.2">
      <c r="C134" s="9" t="str">
        <f t="shared" ref="C134:O134" si="91">IF(RANK(C22,$C$13:$O$27)&lt;=$B$126,RANK(C22,$C$13:$O$27),"-")</f>
        <v>-</v>
      </c>
      <c r="D134" s="9" t="str">
        <f t="shared" si="91"/>
        <v>-</v>
      </c>
      <c r="E134" s="9" t="str">
        <f t="shared" si="91"/>
        <v>-</v>
      </c>
      <c r="F134" s="9" t="str">
        <f t="shared" si="91"/>
        <v>-</v>
      </c>
      <c r="G134" s="9" t="str">
        <f t="shared" si="91"/>
        <v>-</v>
      </c>
      <c r="H134" s="9" t="str">
        <f t="shared" si="91"/>
        <v>-</v>
      </c>
      <c r="I134" s="9" t="str">
        <f t="shared" si="91"/>
        <v>-</v>
      </c>
      <c r="J134" s="9" t="str">
        <f t="shared" si="91"/>
        <v>-</v>
      </c>
      <c r="K134" s="9" t="str">
        <f t="shared" si="91"/>
        <v>-</v>
      </c>
      <c r="L134" s="9" t="str">
        <f t="shared" si="91"/>
        <v>-</v>
      </c>
      <c r="M134" s="9" t="str">
        <f t="shared" si="91"/>
        <v>-</v>
      </c>
      <c r="N134" s="9" t="str">
        <f t="shared" si="91"/>
        <v>-</v>
      </c>
      <c r="O134" s="9" t="str">
        <f t="shared" si="91"/>
        <v>-</v>
      </c>
    </row>
    <row r="135" spans="1:32" ht="12.75" hidden="1" customHeight="1" x14ac:dyDescent="0.2">
      <c r="C135" s="9" t="str">
        <f t="shared" ref="C135:O135" si="92">IF(RANK(C23,$C$13:$O$27)&lt;=$B$126,RANK(C23,$C$13:$O$27),"-")</f>
        <v>-</v>
      </c>
      <c r="D135" s="9" t="str">
        <f t="shared" si="92"/>
        <v>-</v>
      </c>
      <c r="E135" s="9" t="str">
        <f t="shared" si="92"/>
        <v>-</v>
      </c>
      <c r="F135" s="9" t="str">
        <f t="shared" si="92"/>
        <v>-</v>
      </c>
      <c r="G135" s="9" t="str">
        <f t="shared" si="92"/>
        <v>-</v>
      </c>
      <c r="H135" s="9" t="str">
        <f t="shared" si="92"/>
        <v>-</v>
      </c>
      <c r="I135" s="9" t="str">
        <f t="shared" si="92"/>
        <v>-</v>
      </c>
      <c r="J135" s="9" t="str">
        <f t="shared" si="92"/>
        <v>-</v>
      </c>
      <c r="K135" s="9" t="str">
        <f t="shared" si="92"/>
        <v>-</v>
      </c>
      <c r="L135" s="9" t="str">
        <f t="shared" si="92"/>
        <v>-</v>
      </c>
      <c r="M135" s="9" t="str">
        <f t="shared" si="92"/>
        <v>-</v>
      </c>
      <c r="N135" s="9" t="str">
        <f t="shared" si="92"/>
        <v>-</v>
      </c>
      <c r="O135" s="9" t="str">
        <f t="shared" si="92"/>
        <v>-</v>
      </c>
    </row>
    <row r="136" spans="1:32" ht="13.5" hidden="1" customHeight="1" thickBot="1" x14ac:dyDescent="0.25"/>
    <row r="137" spans="1:32" s="22" customFormat="1" x14ac:dyDescent="0.2">
      <c r="A137" s="19" t="s">
        <v>28</v>
      </c>
      <c r="B137" s="27">
        <v>7</v>
      </c>
      <c r="C137" s="20">
        <f>IF($B126=$B127,COUNT(C125:C135),COUNT(C125:C135)-SUMIF(C125:C135,$B128)/$B128)</f>
        <v>1</v>
      </c>
      <c r="D137" s="20">
        <f t="shared" ref="D137:O137" si="93">IF($B126=$B127,COUNT(D125:D135),COUNT(D125:D135)-SUMIF(D125:D135,$B128)/$B128)</f>
        <v>1</v>
      </c>
      <c r="E137" s="20">
        <f t="shared" si="93"/>
        <v>1</v>
      </c>
      <c r="F137" s="20">
        <f t="shared" si="93"/>
        <v>1</v>
      </c>
      <c r="G137" s="20">
        <f t="shared" si="93"/>
        <v>1</v>
      </c>
      <c r="H137" s="20">
        <f t="shared" si="93"/>
        <v>1</v>
      </c>
      <c r="I137" s="20">
        <f t="shared" si="93"/>
        <v>0</v>
      </c>
      <c r="J137" s="20">
        <f t="shared" si="93"/>
        <v>0</v>
      </c>
      <c r="K137" s="20">
        <f t="shared" si="93"/>
        <v>0</v>
      </c>
      <c r="L137" s="20">
        <f t="shared" si="93"/>
        <v>0</v>
      </c>
      <c r="M137" s="20">
        <f t="shared" si="93"/>
        <v>0</v>
      </c>
      <c r="N137" s="20">
        <f t="shared" si="93"/>
        <v>0</v>
      </c>
      <c r="O137" s="20">
        <f t="shared" si="93"/>
        <v>0</v>
      </c>
      <c r="P137" s="20">
        <f>SUM(C137:O137)</f>
        <v>6</v>
      </c>
      <c r="Q137" s="19" t="s">
        <v>63</v>
      </c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32" ht="13.5" thickBot="1" x14ac:dyDescent="0.25">
      <c r="A138" s="18" t="str">
        <f>IF(P138&gt;0,"im Los "&amp;TEXT(B130,"0")&amp;" für "&amp;TEXT(P138,"0"),"")</f>
        <v>im Los 2 für 1</v>
      </c>
      <c r="B138" s="7"/>
      <c r="C138" s="10">
        <f>IF($B127=$B126,"-",SUMIF(C125:C135,$B128)/$B128*$B132)</f>
        <v>0.5</v>
      </c>
      <c r="D138" s="10">
        <f t="shared" ref="D138:O138" si="94">IF($B127=$B126,"-",SUMIF(D125:D135,$B128)/$B128*$B132)</f>
        <v>0</v>
      </c>
      <c r="E138" s="10">
        <f t="shared" si="94"/>
        <v>0.5</v>
      </c>
      <c r="F138" s="10">
        <f t="shared" si="94"/>
        <v>0</v>
      </c>
      <c r="G138" s="10">
        <f t="shared" si="94"/>
        <v>0</v>
      </c>
      <c r="H138" s="10">
        <f t="shared" si="94"/>
        <v>0</v>
      </c>
      <c r="I138" s="10">
        <f t="shared" si="94"/>
        <v>0</v>
      </c>
      <c r="J138" s="10">
        <f t="shared" si="94"/>
        <v>0</v>
      </c>
      <c r="K138" s="10">
        <f t="shared" si="94"/>
        <v>0</v>
      </c>
      <c r="L138" s="10">
        <f t="shared" si="94"/>
        <v>0</v>
      </c>
      <c r="M138" s="10">
        <f t="shared" si="94"/>
        <v>0</v>
      </c>
      <c r="N138" s="10">
        <f t="shared" si="94"/>
        <v>0</v>
      </c>
      <c r="O138" s="10">
        <f t="shared" si="94"/>
        <v>0</v>
      </c>
      <c r="P138" s="9">
        <f>SUM(C138:O138)</f>
        <v>1</v>
      </c>
      <c r="Q138" s="17" t="s">
        <v>58</v>
      </c>
    </row>
    <row r="139" spans="1:32" s="28" customFormat="1" ht="13.5" thickBot="1" x14ac:dyDescent="0.25">
      <c r="A139" s="32" t="str">
        <f>"&gt; "&amp;A137</f>
        <v>&gt; Nachbarschaftsverband</v>
      </c>
      <c r="B139" s="31">
        <f>SUM(C139:O139)</f>
        <v>7</v>
      </c>
      <c r="C139" s="29">
        <v>2</v>
      </c>
      <c r="D139" s="29">
        <v>1</v>
      </c>
      <c r="E139" s="29">
        <v>1</v>
      </c>
      <c r="F139" s="29">
        <v>1</v>
      </c>
      <c r="G139" s="29">
        <v>1</v>
      </c>
      <c r="H139" s="29">
        <v>1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30" t="s">
        <v>82</v>
      </c>
      <c r="Q139" s="17" t="s">
        <v>51</v>
      </c>
      <c r="R139" s="17" t="s">
        <v>84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/>
      <c r="AE139"/>
      <c r="AF139"/>
    </row>
    <row r="140" spans="1:32" hidden="1" x14ac:dyDescent="0.2">
      <c r="B140" s="7"/>
      <c r="C140" s="13">
        <f>C137/$B137</f>
        <v>0.14285714285714285</v>
      </c>
      <c r="D140" s="13">
        <f t="shared" ref="D140:O140" si="95">D137/$B137</f>
        <v>0.14285714285714285</v>
      </c>
      <c r="E140" s="13">
        <f t="shared" si="95"/>
        <v>0.14285714285714285</v>
      </c>
      <c r="F140" s="13">
        <f t="shared" si="95"/>
        <v>0.14285714285714285</v>
      </c>
      <c r="G140" s="13">
        <f t="shared" si="95"/>
        <v>0.14285714285714285</v>
      </c>
      <c r="H140" s="13">
        <f t="shared" si="95"/>
        <v>0.14285714285714285</v>
      </c>
      <c r="I140" s="13">
        <f t="shared" si="95"/>
        <v>0</v>
      </c>
      <c r="J140" s="13">
        <f t="shared" si="95"/>
        <v>0</v>
      </c>
      <c r="K140" s="13">
        <f t="shared" si="95"/>
        <v>0</v>
      </c>
      <c r="L140" s="13">
        <f t="shared" si="95"/>
        <v>0</v>
      </c>
      <c r="M140" s="13">
        <f t="shared" si="95"/>
        <v>0</v>
      </c>
      <c r="N140" s="13">
        <f t="shared" si="95"/>
        <v>0</v>
      </c>
      <c r="O140" s="13">
        <f t="shared" si="95"/>
        <v>0</v>
      </c>
      <c r="P140" s="13">
        <f>SUM(C140:O140)</f>
        <v>0.85714285714285698</v>
      </c>
      <c r="Q140" s="17" t="s">
        <v>64</v>
      </c>
    </row>
    <row r="141" spans="1:32" ht="13.5" hidden="1" thickBot="1" x14ac:dyDescent="0.25">
      <c r="B141" s="7"/>
      <c r="C141" s="13">
        <f t="shared" ref="C141:O141" si="96">C140-C$8</f>
        <v>-6.5295192605427099E-2</v>
      </c>
      <c r="D141" s="13">
        <f t="shared" si="96"/>
        <v>-2.9752207498176447E-2</v>
      </c>
      <c r="E141" s="13">
        <f t="shared" si="96"/>
        <v>-5.383677820843652E-2</v>
      </c>
      <c r="F141" s="13">
        <f t="shared" si="96"/>
        <v>2.1394973485235766E-2</v>
      </c>
      <c r="G141" s="13">
        <f t="shared" si="96"/>
        <v>6.5867824761438196E-2</v>
      </c>
      <c r="H141" s="13">
        <f t="shared" si="96"/>
        <v>6.1812196700421332E-2</v>
      </c>
      <c r="I141" s="13">
        <f t="shared" si="96"/>
        <v>0</v>
      </c>
      <c r="J141" s="13">
        <f t="shared" si="96"/>
        <v>0</v>
      </c>
      <c r="K141" s="13">
        <f t="shared" si="96"/>
        <v>0</v>
      </c>
      <c r="L141" s="13">
        <f t="shared" si="96"/>
        <v>-6.7207246974013271E-2</v>
      </c>
      <c r="M141" s="13">
        <f t="shared" si="96"/>
        <v>-3.7453216967383601E-2</v>
      </c>
      <c r="N141" s="13">
        <f t="shared" si="96"/>
        <v>-3.8387495550801239E-2</v>
      </c>
      <c r="O141" s="13">
        <f t="shared" si="96"/>
        <v>0</v>
      </c>
      <c r="P141" s="13">
        <f>SUM(C141:O141)</f>
        <v>-0.1428571428571429</v>
      </c>
      <c r="Q141" s="17" t="s">
        <v>65</v>
      </c>
    </row>
    <row r="142" spans="1:32" hidden="1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7"/>
    </row>
    <row r="143" spans="1:32" hidden="1" x14ac:dyDescent="0.2">
      <c r="A143" s="17" t="s">
        <v>8</v>
      </c>
      <c r="C143" s="9">
        <f t="shared" ref="C143:O143" si="97">IF(RANK(C13,$C$13:$O$27)&lt;=$B$144,RANK(C13,$C$13:$O$27),"-")</f>
        <v>1</v>
      </c>
      <c r="D143" s="9">
        <f t="shared" si="97"/>
        <v>3</v>
      </c>
      <c r="E143" s="9">
        <f t="shared" si="97"/>
        <v>1</v>
      </c>
      <c r="F143" s="9">
        <f t="shared" si="97"/>
        <v>4</v>
      </c>
      <c r="G143" s="9">
        <f t="shared" si="97"/>
        <v>5</v>
      </c>
      <c r="H143" s="9">
        <f t="shared" si="97"/>
        <v>5</v>
      </c>
      <c r="I143" s="9" t="str">
        <f t="shared" si="97"/>
        <v>-</v>
      </c>
      <c r="J143" s="9" t="str">
        <f t="shared" si="97"/>
        <v>-</v>
      </c>
      <c r="K143" s="9" t="str">
        <f t="shared" si="97"/>
        <v>-</v>
      </c>
      <c r="L143" s="9" t="str">
        <f t="shared" si="97"/>
        <v>-</v>
      </c>
      <c r="M143" s="9" t="str">
        <f t="shared" si="97"/>
        <v>-</v>
      </c>
      <c r="N143" s="9" t="str">
        <f t="shared" si="97"/>
        <v>-</v>
      </c>
      <c r="O143" s="9" t="str">
        <f t="shared" si="97"/>
        <v>-</v>
      </c>
    </row>
    <row r="144" spans="1:32" hidden="1" x14ac:dyDescent="0.2">
      <c r="A144" s="18" t="s">
        <v>42</v>
      </c>
      <c r="B144" s="6">
        <f>B155</f>
        <v>6</v>
      </c>
      <c r="C144" s="9" t="str">
        <f t="shared" ref="C144:O144" si="98">IF(RANK(C14,$C$13:$O$27)&lt;=$B$144,RANK(C14,$C$13:$O$27),"-")</f>
        <v>-</v>
      </c>
      <c r="D144" s="9" t="str">
        <f t="shared" si="98"/>
        <v>-</v>
      </c>
      <c r="E144" s="9" t="str">
        <f t="shared" si="98"/>
        <v>-</v>
      </c>
      <c r="F144" s="9" t="str">
        <f t="shared" si="98"/>
        <v>-</v>
      </c>
      <c r="G144" s="9" t="str">
        <f t="shared" si="98"/>
        <v>-</v>
      </c>
      <c r="H144" s="9" t="str">
        <f t="shared" si="98"/>
        <v>-</v>
      </c>
      <c r="I144" s="9" t="str">
        <f t="shared" si="98"/>
        <v>-</v>
      </c>
      <c r="J144" s="9" t="str">
        <f t="shared" si="98"/>
        <v>-</v>
      </c>
      <c r="K144" s="9" t="str">
        <f t="shared" si="98"/>
        <v>-</v>
      </c>
      <c r="L144" s="9" t="str">
        <f t="shared" si="98"/>
        <v>-</v>
      </c>
      <c r="M144" s="9" t="str">
        <f t="shared" si="98"/>
        <v>-</v>
      </c>
      <c r="N144" s="9" t="str">
        <f t="shared" si="98"/>
        <v>-</v>
      </c>
      <c r="O144" s="9" t="str">
        <f t="shared" si="98"/>
        <v>-</v>
      </c>
    </row>
    <row r="145" spans="1:32" hidden="1" x14ac:dyDescent="0.2">
      <c r="A145" s="18" t="s">
        <v>39</v>
      </c>
      <c r="B145" s="1">
        <f>COUNT(C143:O153)</f>
        <v>6</v>
      </c>
      <c r="C145" s="9" t="str">
        <f t="shared" ref="C145:O145" si="99">IF(RANK(C15,$C$13:$O$27)&lt;=$B$144,RANK(C15,$C$13:$O$27),"-")</f>
        <v>-</v>
      </c>
      <c r="D145" s="9" t="str">
        <f t="shared" si="99"/>
        <v>-</v>
      </c>
      <c r="E145" s="9" t="str">
        <f t="shared" si="99"/>
        <v>-</v>
      </c>
      <c r="F145" s="9" t="str">
        <f t="shared" si="99"/>
        <v>-</v>
      </c>
      <c r="G145" s="9" t="str">
        <f t="shared" si="99"/>
        <v>-</v>
      </c>
      <c r="H145" s="9" t="str">
        <f t="shared" si="99"/>
        <v>-</v>
      </c>
      <c r="I145" s="9" t="str">
        <f t="shared" si="99"/>
        <v>-</v>
      </c>
      <c r="J145" s="9" t="str">
        <f t="shared" si="99"/>
        <v>-</v>
      </c>
      <c r="K145" s="9" t="str">
        <f t="shared" si="99"/>
        <v>-</v>
      </c>
      <c r="L145" s="9" t="str">
        <f t="shared" si="99"/>
        <v>-</v>
      </c>
      <c r="M145" s="9" t="str">
        <f t="shared" si="99"/>
        <v>-</v>
      </c>
      <c r="N145" s="9" t="str">
        <f t="shared" si="99"/>
        <v>-</v>
      </c>
      <c r="O145" s="9" t="str">
        <f t="shared" si="99"/>
        <v>-</v>
      </c>
    </row>
    <row r="146" spans="1:32" hidden="1" x14ac:dyDescent="0.2">
      <c r="A146" s="18" t="s">
        <v>40</v>
      </c>
      <c r="B146" s="1">
        <f>MAX(C143:O153)</f>
        <v>5</v>
      </c>
      <c r="C146" s="9" t="str">
        <f t="shared" ref="C146:O146" si="100">IF(RANK(C16,$C$13:$O$27)&lt;=$B$144,RANK(C16,$C$13:$O$27),"-")</f>
        <v>-</v>
      </c>
      <c r="D146" s="9" t="str">
        <f t="shared" si="100"/>
        <v>-</v>
      </c>
      <c r="E146" s="9" t="str">
        <f t="shared" si="100"/>
        <v>-</v>
      </c>
      <c r="F146" s="9" t="str">
        <f t="shared" si="100"/>
        <v>-</v>
      </c>
      <c r="G146" s="9" t="str">
        <f t="shared" si="100"/>
        <v>-</v>
      </c>
      <c r="H146" s="9" t="str">
        <f t="shared" si="100"/>
        <v>-</v>
      </c>
      <c r="I146" s="9" t="str">
        <f t="shared" si="100"/>
        <v>-</v>
      </c>
      <c r="J146" s="9" t="str">
        <f t="shared" si="100"/>
        <v>-</v>
      </c>
      <c r="K146" s="9" t="str">
        <f t="shared" si="100"/>
        <v>-</v>
      </c>
      <c r="L146" s="9" t="str">
        <f t="shared" si="100"/>
        <v>-</v>
      </c>
      <c r="M146" s="9" t="str">
        <f t="shared" si="100"/>
        <v>-</v>
      </c>
      <c r="N146" s="9" t="str">
        <f t="shared" si="100"/>
        <v>-</v>
      </c>
      <c r="O146" s="9" t="str">
        <f t="shared" si="100"/>
        <v>-</v>
      </c>
    </row>
    <row r="147" spans="1:32" hidden="1" x14ac:dyDescent="0.2">
      <c r="A147" s="18" t="s">
        <v>41</v>
      </c>
      <c r="B147" s="7">
        <f>B145-B144</f>
        <v>0</v>
      </c>
      <c r="C147" s="9" t="str">
        <f t="shared" ref="C147:O147" si="101">IF(RANK(C17,$C$13:$O$27)&lt;=$B$144,RANK(C17,$C$13:$O$27),"-")</f>
        <v>-</v>
      </c>
      <c r="D147" s="9" t="str">
        <f t="shared" si="101"/>
        <v>-</v>
      </c>
      <c r="E147" s="9" t="str">
        <f t="shared" si="101"/>
        <v>-</v>
      </c>
      <c r="F147" s="9" t="str">
        <f t="shared" si="101"/>
        <v>-</v>
      </c>
      <c r="G147" s="9" t="str">
        <f t="shared" si="101"/>
        <v>-</v>
      </c>
      <c r="H147" s="9" t="str">
        <f t="shared" si="101"/>
        <v>-</v>
      </c>
      <c r="I147" s="9" t="str">
        <f t="shared" si="101"/>
        <v>-</v>
      </c>
      <c r="J147" s="9" t="str">
        <f t="shared" si="101"/>
        <v>-</v>
      </c>
      <c r="K147" s="9" t="str">
        <f t="shared" si="101"/>
        <v>-</v>
      </c>
      <c r="L147" s="9" t="str">
        <f t="shared" si="101"/>
        <v>-</v>
      </c>
      <c r="M147" s="9" t="str">
        <f t="shared" si="101"/>
        <v>-</v>
      </c>
      <c r="N147" s="9" t="str">
        <f t="shared" si="101"/>
        <v>-</v>
      </c>
      <c r="O147" s="9" t="str">
        <f t="shared" si="101"/>
        <v>-</v>
      </c>
    </row>
    <row r="148" spans="1:32" hidden="1" x14ac:dyDescent="0.2">
      <c r="A148" s="18" t="s">
        <v>43</v>
      </c>
      <c r="B148" s="7">
        <f>IF(B145=B144,0,SUMIF(C143:O153,B146)/B146)</f>
        <v>0</v>
      </c>
      <c r="C148" s="9" t="str">
        <f t="shared" ref="C148:O148" si="102">IF(RANK(C18,$C$13:$O$27)&lt;=$B$144,RANK(C18,$C$13:$O$27),"-")</f>
        <v>-</v>
      </c>
      <c r="D148" s="9" t="str">
        <f t="shared" si="102"/>
        <v>-</v>
      </c>
      <c r="E148" s="9" t="str">
        <f t="shared" si="102"/>
        <v>-</v>
      </c>
      <c r="F148" s="9" t="str">
        <f t="shared" si="102"/>
        <v>-</v>
      </c>
      <c r="G148" s="9" t="str">
        <f t="shared" si="102"/>
        <v>-</v>
      </c>
      <c r="H148" s="9" t="str">
        <f t="shared" si="102"/>
        <v>-</v>
      </c>
      <c r="I148" s="9" t="str">
        <f t="shared" si="102"/>
        <v>-</v>
      </c>
      <c r="J148" s="9" t="str">
        <f t="shared" si="102"/>
        <v>-</v>
      </c>
      <c r="K148" s="9" t="str">
        <f t="shared" si="102"/>
        <v>-</v>
      </c>
      <c r="L148" s="9" t="str">
        <f t="shared" si="102"/>
        <v>-</v>
      </c>
      <c r="M148" s="9" t="str">
        <f t="shared" si="102"/>
        <v>-</v>
      </c>
      <c r="N148" s="9" t="str">
        <f t="shared" si="102"/>
        <v>-</v>
      </c>
      <c r="O148" s="9" t="str">
        <f t="shared" si="102"/>
        <v>-</v>
      </c>
    </row>
    <row r="149" spans="1:32" hidden="1" x14ac:dyDescent="0.2">
      <c r="A149" s="18" t="s">
        <v>44</v>
      </c>
      <c r="B149" s="7">
        <f>B148-B147</f>
        <v>0</v>
      </c>
      <c r="C149" s="9" t="str">
        <f t="shared" ref="C149:O149" si="103">IF(RANK(C19,$C$13:$O$27)&lt;=$B$144,RANK(C19,$C$13:$O$27),"-")</f>
        <v>-</v>
      </c>
      <c r="D149" s="9" t="str">
        <f t="shared" si="103"/>
        <v>-</v>
      </c>
      <c r="E149" s="9" t="str">
        <f t="shared" si="103"/>
        <v>-</v>
      </c>
      <c r="F149" s="9" t="str">
        <f t="shared" si="103"/>
        <v>-</v>
      </c>
      <c r="G149" s="9" t="str">
        <f t="shared" si="103"/>
        <v>-</v>
      </c>
      <c r="H149" s="9" t="str">
        <f t="shared" si="103"/>
        <v>-</v>
      </c>
      <c r="I149" s="9" t="str">
        <f t="shared" si="103"/>
        <v>-</v>
      </c>
      <c r="J149" s="9" t="str">
        <f t="shared" si="103"/>
        <v>-</v>
      </c>
      <c r="K149" s="9" t="str">
        <f t="shared" si="103"/>
        <v>-</v>
      </c>
      <c r="L149" s="9" t="str">
        <f t="shared" si="103"/>
        <v>-</v>
      </c>
      <c r="M149" s="9" t="str">
        <f t="shared" si="103"/>
        <v>-</v>
      </c>
      <c r="N149" s="9" t="str">
        <f t="shared" si="103"/>
        <v>-</v>
      </c>
      <c r="O149" s="9" t="str">
        <f t="shared" si="103"/>
        <v>-</v>
      </c>
    </row>
    <row r="150" spans="1:32" hidden="1" x14ac:dyDescent="0.2">
      <c r="A150" s="18" t="s">
        <v>45</v>
      </c>
      <c r="B150" s="8" t="str">
        <f>IF(B148&lt;&gt;0,B149/B148,"-")</f>
        <v>-</v>
      </c>
      <c r="C150" s="9" t="str">
        <f t="shared" ref="C150:O150" si="104">IF(RANK(C20,$C$13:$O$27)&lt;=$B$144,RANK(C20,$C$13:$O$27),"-")</f>
        <v>-</v>
      </c>
      <c r="D150" s="9" t="str">
        <f t="shared" si="104"/>
        <v>-</v>
      </c>
      <c r="E150" s="9" t="str">
        <f t="shared" si="104"/>
        <v>-</v>
      </c>
      <c r="F150" s="9" t="str">
        <f t="shared" si="104"/>
        <v>-</v>
      </c>
      <c r="G150" s="9" t="str">
        <f t="shared" si="104"/>
        <v>-</v>
      </c>
      <c r="H150" s="9" t="str">
        <f t="shared" si="104"/>
        <v>-</v>
      </c>
      <c r="I150" s="9" t="str">
        <f t="shared" si="104"/>
        <v>-</v>
      </c>
      <c r="J150" s="9" t="str">
        <f t="shared" si="104"/>
        <v>-</v>
      </c>
      <c r="K150" s="9" t="str">
        <f t="shared" si="104"/>
        <v>-</v>
      </c>
      <c r="L150" s="9" t="str">
        <f t="shared" si="104"/>
        <v>-</v>
      </c>
      <c r="M150" s="9" t="str">
        <f t="shared" si="104"/>
        <v>-</v>
      </c>
      <c r="N150" s="9" t="str">
        <f t="shared" si="104"/>
        <v>-</v>
      </c>
      <c r="O150" s="9" t="str">
        <f t="shared" si="104"/>
        <v>-</v>
      </c>
    </row>
    <row r="151" spans="1:32" hidden="1" x14ac:dyDescent="0.2">
      <c r="C151" s="9" t="str">
        <f t="shared" ref="C151:O151" si="105">IF(RANK(C21,$C$13:$O$27)&lt;=$B$144,RANK(C21,$C$13:$O$27),"-")</f>
        <v>-</v>
      </c>
      <c r="D151" s="9" t="str">
        <f t="shared" si="105"/>
        <v>-</v>
      </c>
      <c r="E151" s="9" t="str">
        <f t="shared" si="105"/>
        <v>-</v>
      </c>
      <c r="F151" s="9" t="str">
        <f t="shared" si="105"/>
        <v>-</v>
      </c>
      <c r="G151" s="9" t="str">
        <f t="shared" si="105"/>
        <v>-</v>
      </c>
      <c r="H151" s="9" t="str">
        <f t="shared" si="105"/>
        <v>-</v>
      </c>
      <c r="I151" s="9" t="str">
        <f t="shared" si="105"/>
        <v>-</v>
      </c>
      <c r="J151" s="9" t="str">
        <f t="shared" si="105"/>
        <v>-</v>
      </c>
      <c r="K151" s="9" t="str">
        <f t="shared" si="105"/>
        <v>-</v>
      </c>
      <c r="L151" s="9" t="str">
        <f t="shared" si="105"/>
        <v>-</v>
      </c>
      <c r="M151" s="9" t="str">
        <f t="shared" si="105"/>
        <v>-</v>
      </c>
      <c r="N151" s="9" t="str">
        <f t="shared" si="105"/>
        <v>-</v>
      </c>
      <c r="O151" s="9" t="str">
        <f t="shared" si="105"/>
        <v>-</v>
      </c>
    </row>
    <row r="152" spans="1:32" hidden="1" x14ac:dyDescent="0.2">
      <c r="C152" s="9" t="str">
        <f t="shared" ref="C152:O152" si="106">IF(RANK(C22,$C$13:$O$27)&lt;=$B$144,RANK(C22,$C$13:$O$27),"-")</f>
        <v>-</v>
      </c>
      <c r="D152" s="9" t="str">
        <f t="shared" si="106"/>
        <v>-</v>
      </c>
      <c r="E152" s="9" t="str">
        <f t="shared" si="106"/>
        <v>-</v>
      </c>
      <c r="F152" s="9" t="str">
        <f t="shared" si="106"/>
        <v>-</v>
      </c>
      <c r="G152" s="9" t="str">
        <f t="shared" si="106"/>
        <v>-</v>
      </c>
      <c r="H152" s="9" t="str">
        <f t="shared" si="106"/>
        <v>-</v>
      </c>
      <c r="I152" s="9" t="str">
        <f t="shared" si="106"/>
        <v>-</v>
      </c>
      <c r="J152" s="9" t="str">
        <f t="shared" si="106"/>
        <v>-</v>
      </c>
      <c r="K152" s="9" t="str">
        <f t="shared" si="106"/>
        <v>-</v>
      </c>
      <c r="L152" s="9" t="str">
        <f t="shared" si="106"/>
        <v>-</v>
      </c>
      <c r="M152" s="9" t="str">
        <f t="shared" si="106"/>
        <v>-</v>
      </c>
      <c r="N152" s="9" t="str">
        <f t="shared" si="106"/>
        <v>-</v>
      </c>
      <c r="O152" s="9" t="str">
        <f t="shared" si="106"/>
        <v>-</v>
      </c>
    </row>
    <row r="153" spans="1:32" hidden="1" x14ac:dyDescent="0.2">
      <c r="C153" s="9" t="str">
        <f t="shared" ref="C153:O153" si="107">IF(RANK(C23,$C$13:$O$27)&lt;=$B$144,RANK(C23,$C$13:$O$27),"-")</f>
        <v>-</v>
      </c>
      <c r="D153" s="9" t="str">
        <f t="shared" si="107"/>
        <v>-</v>
      </c>
      <c r="E153" s="9" t="str">
        <f t="shared" si="107"/>
        <v>-</v>
      </c>
      <c r="F153" s="9" t="str">
        <f t="shared" si="107"/>
        <v>-</v>
      </c>
      <c r="G153" s="9" t="str">
        <f t="shared" si="107"/>
        <v>-</v>
      </c>
      <c r="H153" s="9" t="str">
        <f t="shared" si="107"/>
        <v>-</v>
      </c>
      <c r="I153" s="9" t="str">
        <f t="shared" si="107"/>
        <v>-</v>
      </c>
      <c r="J153" s="9" t="str">
        <f t="shared" si="107"/>
        <v>-</v>
      </c>
      <c r="K153" s="9" t="str">
        <f t="shared" si="107"/>
        <v>-</v>
      </c>
      <c r="L153" s="9" t="str">
        <f t="shared" si="107"/>
        <v>-</v>
      </c>
      <c r="M153" s="9" t="str">
        <f t="shared" si="107"/>
        <v>-</v>
      </c>
      <c r="N153" s="9" t="str">
        <f t="shared" si="107"/>
        <v>-</v>
      </c>
      <c r="O153" s="9" t="str">
        <f t="shared" si="107"/>
        <v>-</v>
      </c>
    </row>
    <row r="154" spans="1:32" ht="13.5" hidden="1" thickBot="1" x14ac:dyDescent="0.25"/>
    <row r="155" spans="1:32" s="22" customFormat="1" x14ac:dyDescent="0.2">
      <c r="A155" s="19" t="s">
        <v>66</v>
      </c>
      <c r="B155" s="27">
        <v>6</v>
      </c>
      <c r="C155" s="20">
        <f>IF($B144=$B145,COUNT(C143:C153),COUNT(C143:C153)-SUMIF(C143:C153,$B146)/$B146)</f>
        <v>1</v>
      </c>
      <c r="D155" s="20">
        <f t="shared" ref="D155:O155" si="108">IF($B144=$B145,COUNT(D143:D153),COUNT(D143:D153)-SUMIF(D143:D153,$B146)/$B146)</f>
        <v>1</v>
      </c>
      <c r="E155" s="20">
        <f t="shared" si="108"/>
        <v>1</v>
      </c>
      <c r="F155" s="20">
        <f t="shared" si="108"/>
        <v>1</v>
      </c>
      <c r="G155" s="20">
        <f t="shared" si="108"/>
        <v>1</v>
      </c>
      <c r="H155" s="20">
        <f t="shared" si="108"/>
        <v>1</v>
      </c>
      <c r="I155" s="20">
        <f t="shared" si="108"/>
        <v>0</v>
      </c>
      <c r="J155" s="20">
        <f t="shared" si="108"/>
        <v>0</v>
      </c>
      <c r="K155" s="20">
        <f t="shared" si="108"/>
        <v>0</v>
      </c>
      <c r="L155" s="20">
        <f t="shared" si="108"/>
        <v>0</v>
      </c>
      <c r="M155" s="20">
        <f t="shared" si="108"/>
        <v>0</v>
      </c>
      <c r="N155" s="20">
        <f t="shared" si="108"/>
        <v>0</v>
      </c>
      <c r="O155" s="20">
        <f t="shared" si="108"/>
        <v>0</v>
      </c>
      <c r="P155" s="20">
        <f>SUM(C155:O155)</f>
        <v>6</v>
      </c>
      <c r="Q155" s="19" t="s">
        <v>63</v>
      </c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32" ht="13.5" thickBot="1" x14ac:dyDescent="0.25">
      <c r="A156" s="18" t="str">
        <f>IF(P156&gt;0,"im Los "&amp;TEXT(B148,"0")&amp;" für "&amp;TEXT(P156,"0"),"")</f>
        <v/>
      </c>
      <c r="B156" s="7"/>
      <c r="C156" s="10" t="str">
        <f>IF($B145=$B144,"-",SUMIF(C143:C153,$B146)/$B146*$B150)</f>
        <v>-</v>
      </c>
      <c r="D156" s="10" t="str">
        <f t="shared" ref="D156:O156" si="109">IF($B145=$B144,"-",SUMIF(D143:D153,$B146)/$B146*$B150)</f>
        <v>-</v>
      </c>
      <c r="E156" s="10" t="str">
        <f t="shared" si="109"/>
        <v>-</v>
      </c>
      <c r="F156" s="10" t="str">
        <f t="shared" si="109"/>
        <v>-</v>
      </c>
      <c r="G156" s="10" t="str">
        <f t="shared" si="109"/>
        <v>-</v>
      </c>
      <c r="H156" s="10" t="str">
        <f t="shared" si="109"/>
        <v>-</v>
      </c>
      <c r="I156" s="10" t="str">
        <f t="shared" si="109"/>
        <v>-</v>
      </c>
      <c r="J156" s="10" t="str">
        <f t="shared" si="109"/>
        <v>-</v>
      </c>
      <c r="K156" s="10" t="str">
        <f t="shared" si="109"/>
        <v>-</v>
      </c>
      <c r="L156" s="10" t="str">
        <f t="shared" si="109"/>
        <v>-</v>
      </c>
      <c r="M156" s="10" t="str">
        <f t="shared" si="109"/>
        <v>-</v>
      </c>
      <c r="N156" s="10" t="str">
        <f t="shared" si="109"/>
        <v>-</v>
      </c>
      <c r="O156" s="10" t="str">
        <f t="shared" si="109"/>
        <v>-</v>
      </c>
      <c r="P156" s="9">
        <f>SUM(C156:O156)</f>
        <v>0</v>
      </c>
      <c r="Q156" s="17" t="s">
        <v>58</v>
      </c>
    </row>
    <row r="157" spans="1:32" s="28" customFormat="1" ht="13.5" thickBot="1" x14ac:dyDescent="0.25">
      <c r="A157" s="32" t="str">
        <f>"&gt; "&amp;A155</f>
        <v>&gt; UmlgegungsA</v>
      </c>
      <c r="B157" s="31">
        <f>SUM(C157:O157)</f>
        <v>6</v>
      </c>
      <c r="C157" s="29">
        <v>1</v>
      </c>
      <c r="D157" s="29">
        <v>1</v>
      </c>
      <c r="E157" s="29">
        <v>1</v>
      </c>
      <c r="F157" s="29">
        <v>1</v>
      </c>
      <c r="G157" s="29">
        <v>1</v>
      </c>
      <c r="H157" s="29">
        <v>1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30" t="s">
        <v>82</v>
      </c>
      <c r="Q157" s="17" t="s">
        <v>51</v>
      </c>
      <c r="R157" s="1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/>
      <c r="AE157"/>
      <c r="AF157"/>
    </row>
    <row r="158" spans="1:32" hidden="1" x14ac:dyDescent="0.2">
      <c r="B158" s="7"/>
      <c r="C158" s="13">
        <f>C155/$B155</f>
        <v>0.16666666666666666</v>
      </c>
      <c r="D158" s="13">
        <f t="shared" ref="D158:O158" si="110">D155/$B155</f>
        <v>0.16666666666666666</v>
      </c>
      <c r="E158" s="13">
        <f t="shared" si="110"/>
        <v>0.16666666666666666</v>
      </c>
      <c r="F158" s="13">
        <f t="shared" si="110"/>
        <v>0.16666666666666666</v>
      </c>
      <c r="G158" s="13">
        <f t="shared" si="110"/>
        <v>0.16666666666666666</v>
      </c>
      <c r="H158" s="13">
        <f t="shared" si="110"/>
        <v>0.16666666666666666</v>
      </c>
      <c r="I158" s="13">
        <f t="shared" si="110"/>
        <v>0</v>
      </c>
      <c r="J158" s="13">
        <f t="shared" si="110"/>
        <v>0</v>
      </c>
      <c r="K158" s="13">
        <f t="shared" si="110"/>
        <v>0</v>
      </c>
      <c r="L158" s="13">
        <f t="shared" si="110"/>
        <v>0</v>
      </c>
      <c r="M158" s="13">
        <f t="shared" si="110"/>
        <v>0</v>
      </c>
      <c r="N158" s="13">
        <f t="shared" si="110"/>
        <v>0</v>
      </c>
      <c r="O158" s="13">
        <f t="shared" si="110"/>
        <v>0</v>
      </c>
      <c r="P158" s="13">
        <f>SUM(C158:O158)</f>
        <v>0.99999999999999989</v>
      </c>
      <c r="Q158" s="17" t="s">
        <v>64</v>
      </c>
    </row>
    <row r="159" spans="1:32" hidden="1" x14ac:dyDescent="0.2">
      <c r="B159" s="7"/>
      <c r="C159" s="13">
        <f t="shared" ref="C159:O159" si="111">C158-C$8</f>
        <v>-4.1485668795903291E-2</v>
      </c>
      <c r="D159" s="13">
        <f t="shared" si="111"/>
        <v>-5.9426836886526391E-3</v>
      </c>
      <c r="E159" s="13">
        <f t="shared" si="111"/>
        <v>-3.0027254398912712E-2</v>
      </c>
      <c r="F159" s="13">
        <f t="shared" si="111"/>
        <v>4.5204497294759574E-2</v>
      </c>
      <c r="G159" s="13">
        <f t="shared" si="111"/>
        <v>8.9677348570962004E-2</v>
      </c>
      <c r="H159" s="13">
        <f t="shared" si="111"/>
        <v>8.562172050994514E-2</v>
      </c>
      <c r="I159" s="13">
        <f t="shared" si="111"/>
        <v>0</v>
      </c>
      <c r="J159" s="13">
        <f t="shared" si="111"/>
        <v>0</v>
      </c>
      <c r="K159" s="13">
        <f t="shared" si="111"/>
        <v>0</v>
      </c>
      <c r="L159" s="13">
        <f t="shared" si="111"/>
        <v>-6.7207246974013271E-2</v>
      </c>
      <c r="M159" s="13">
        <f t="shared" si="111"/>
        <v>-3.7453216967383601E-2</v>
      </c>
      <c r="N159" s="13">
        <f t="shared" si="111"/>
        <v>-3.8387495550801239E-2</v>
      </c>
      <c r="O159" s="13">
        <f t="shared" si="111"/>
        <v>0</v>
      </c>
      <c r="P159" s="13">
        <f>SUM(C159:O159)</f>
        <v>-4.8572257327350599E-17</v>
      </c>
      <c r="Q159" s="17" t="s">
        <v>65</v>
      </c>
    </row>
    <row r="160" spans="1:32" x14ac:dyDescent="0.2">
      <c r="A160" s="17" t="s">
        <v>19</v>
      </c>
      <c r="B160" s="7">
        <f t="shared" ref="B160:P160" si="112">B155</f>
        <v>6</v>
      </c>
      <c r="C160" s="9">
        <f t="shared" si="112"/>
        <v>1</v>
      </c>
      <c r="D160" s="9">
        <f t="shared" si="112"/>
        <v>1</v>
      </c>
      <c r="E160" s="9">
        <f t="shared" si="112"/>
        <v>1</v>
      </c>
      <c r="F160" s="9">
        <f t="shared" si="112"/>
        <v>1</v>
      </c>
      <c r="G160" s="9">
        <f t="shared" si="112"/>
        <v>1</v>
      </c>
      <c r="H160" s="9">
        <f t="shared" si="112"/>
        <v>1</v>
      </c>
      <c r="I160" s="9">
        <f t="shared" si="112"/>
        <v>0</v>
      </c>
      <c r="J160" s="9">
        <f t="shared" si="112"/>
        <v>0</v>
      </c>
      <c r="K160" s="9">
        <f t="shared" si="112"/>
        <v>0</v>
      </c>
      <c r="L160" s="9">
        <f t="shared" si="112"/>
        <v>0</v>
      </c>
      <c r="M160" s="9">
        <f t="shared" si="112"/>
        <v>0</v>
      </c>
      <c r="N160" s="9">
        <f t="shared" si="112"/>
        <v>0</v>
      </c>
      <c r="O160" s="9">
        <f t="shared" si="112"/>
        <v>0</v>
      </c>
      <c r="P160" s="9">
        <f t="shared" si="112"/>
        <v>6</v>
      </c>
      <c r="Q160" s="17" t="s">
        <v>63</v>
      </c>
    </row>
    <row r="161" spans="1:36" ht="13.5" thickBot="1" x14ac:dyDescent="0.25">
      <c r="A161" s="18" t="str">
        <f>IF(P161&gt;0,"im Los "&amp;TEXT(B148,"0")&amp;" für "&amp;TEXT(P161,"0"),"")</f>
        <v/>
      </c>
      <c r="B161" s="7"/>
      <c r="C161" s="10" t="str">
        <f t="shared" ref="C161:O161" si="113">C156</f>
        <v>-</v>
      </c>
      <c r="D161" s="10" t="str">
        <f t="shared" si="113"/>
        <v>-</v>
      </c>
      <c r="E161" s="10" t="str">
        <f t="shared" si="113"/>
        <v>-</v>
      </c>
      <c r="F161" s="10" t="str">
        <f t="shared" si="113"/>
        <v>-</v>
      </c>
      <c r="G161" s="10" t="str">
        <f t="shared" si="113"/>
        <v>-</v>
      </c>
      <c r="H161" s="10" t="str">
        <f t="shared" si="113"/>
        <v>-</v>
      </c>
      <c r="I161" s="10" t="str">
        <f t="shared" si="113"/>
        <v>-</v>
      </c>
      <c r="J161" s="10" t="str">
        <f t="shared" si="113"/>
        <v>-</v>
      </c>
      <c r="K161" s="10" t="str">
        <f t="shared" si="113"/>
        <v>-</v>
      </c>
      <c r="L161" s="10" t="str">
        <f t="shared" si="113"/>
        <v>-</v>
      </c>
      <c r="M161" s="10" t="str">
        <f t="shared" si="113"/>
        <v>-</v>
      </c>
      <c r="N161" s="10" t="str">
        <f t="shared" si="113"/>
        <v>-</v>
      </c>
      <c r="O161" s="10" t="str">
        <f t="shared" si="113"/>
        <v>-</v>
      </c>
      <c r="P161" s="9">
        <f>P156</f>
        <v>0</v>
      </c>
      <c r="Q161" s="17" t="s">
        <v>58</v>
      </c>
    </row>
    <row r="162" spans="1:36" s="28" customFormat="1" ht="13.5" thickBot="1" x14ac:dyDescent="0.25">
      <c r="A162" s="32" t="str">
        <f>"&gt; "&amp;A160</f>
        <v>&gt; AR SWH</v>
      </c>
      <c r="B162" s="31">
        <f>SUM(C162:O162)</f>
        <v>6</v>
      </c>
      <c r="C162" s="29">
        <v>1</v>
      </c>
      <c r="D162" s="29">
        <v>1</v>
      </c>
      <c r="E162" s="29">
        <v>1</v>
      </c>
      <c r="F162" s="29">
        <v>1</v>
      </c>
      <c r="G162" s="29">
        <v>1</v>
      </c>
      <c r="H162" s="29">
        <v>1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30" t="s">
        <v>82</v>
      </c>
      <c r="Q162" s="17" t="s">
        <v>51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/>
      <c r="AE162"/>
      <c r="AF162"/>
      <c r="AG162"/>
      <c r="AH162"/>
      <c r="AI162"/>
      <c r="AJ162"/>
    </row>
    <row r="163" spans="1:36" x14ac:dyDescent="0.2">
      <c r="A163" s="17" t="s">
        <v>20</v>
      </c>
      <c r="B163" s="7">
        <f t="shared" ref="B163:P163" si="114">B160</f>
        <v>6</v>
      </c>
      <c r="C163" s="9">
        <f t="shared" si="114"/>
        <v>1</v>
      </c>
      <c r="D163" s="9">
        <f t="shared" si="114"/>
        <v>1</v>
      </c>
      <c r="E163" s="9">
        <f t="shared" si="114"/>
        <v>1</v>
      </c>
      <c r="F163" s="9">
        <f t="shared" si="114"/>
        <v>1</v>
      </c>
      <c r="G163" s="9">
        <f t="shared" si="114"/>
        <v>1</v>
      </c>
      <c r="H163" s="9">
        <f t="shared" si="114"/>
        <v>1</v>
      </c>
      <c r="I163" s="9">
        <f t="shared" si="114"/>
        <v>0</v>
      </c>
      <c r="J163" s="9">
        <f t="shared" si="114"/>
        <v>0</v>
      </c>
      <c r="K163" s="9">
        <f t="shared" si="114"/>
        <v>0</v>
      </c>
      <c r="L163" s="9">
        <f t="shared" si="114"/>
        <v>0</v>
      </c>
      <c r="M163" s="9">
        <f t="shared" si="114"/>
        <v>0</v>
      </c>
      <c r="N163" s="9">
        <f t="shared" si="114"/>
        <v>0</v>
      </c>
      <c r="O163" s="9">
        <f t="shared" si="114"/>
        <v>0</v>
      </c>
      <c r="P163" s="9">
        <f t="shared" si="114"/>
        <v>6</v>
      </c>
      <c r="Q163" s="17" t="s">
        <v>63</v>
      </c>
    </row>
    <row r="164" spans="1:36" ht="13.5" thickBot="1" x14ac:dyDescent="0.25">
      <c r="A164" s="18" t="str">
        <f>IF(P164&gt;0,"im Los "&amp;TEXT(B148,"0")&amp;" für "&amp;TEXT(P164,"0"),"")</f>
        <v/>
      </c>
      <c r="B164" s="7"/>
      <c r="C164" s="10" t="str">
        <f t="shared" ref="C164:O164" si="115">C161</f>
        <v>-</v>
      </c>
      <c r="D164" s="10" t="str">
        <f t="shared" si="115"/>
        <v>-</v>
      </c>
      <c r="E164" s="10" t="str">
        <f t="shared" si="115"/>
        <v>-</v>
      </c>
      <c r="F164" s="10" t="str">
        <f t="shared" si="115"/>
        <v>-</v>
      </c>
      <c r="G164" s="10" t="str">
        <f t="shared" si="115"/>
        <v>-</v>
      </c>
      <c r="H164" s="10" t="str">
        <f t="shared" si="115"/>
        <v>-</v>
      </c>
      <c r="I164" s="10" t="str">
        <f t="shared" si="115"/>
        <v>-</v>
      </c>
      <c r="J164" s="10" t="str">
        <f t="shared" si="115"/>
        <v>-</v>
      </c>
      <c r="K164" s="10" t="str">
        <f t="shared" si="115"/>
        <v>-</v>
      </c>
      <c r="L164" s="10" t="str">
        <f t="shared" si="115"/>
        <v>-</v>
      </c>
      <c r="M164" s="10" t="str">
        <f t="shared" si="115"/>
        <v>-</v>
      </c>
      <c r="N164" s="10" t="str">
        <f t="shared" si="115"/>
        <v>-</v>
      </c>
      <c r="O164" s="10" t="str">
        <f t="shared" si="115"/>
        <v>-</v>
      </c>
      <c r="P164" s="9">
        <f>P161</f>
        <v>0</v>
      </c>
      <c r="Q164" s="17" t="s">
        <v>58</v>
      </c>
    </row>
    <row r="165" spans="1:36" s="28" customFormat="1" ht="13.5" thickBot="1" x14ac:dyDescent="0.25">
      <c r="A165" s="32" t="str">
        <f>"&gt; "&amp;A163</f>
        <v>&gt; AR SWH - Netze</v>
      </c>
      <c r="B165" s="31">
        <f>SUM(C165:O165)</f>
        <v>6</v>
      </c>
      <c r="C165" s="29">
        <v>1</v>
      </c>
      <c r="D165" s="29">
        <v>1</v>
      </c>
      <c r="E165" s="29">
        <v>1</v>
      </c>
      <c r="F165" s="29">
        <v>1</v>
      </c>
      <c r="G165" s="29">
        <v>1</v>
      </c>
      <c r="H165" s="29">
        <v>1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30" t="s">
        <v>82</v>
      </c>
      <c r="Q165" s="17" t="s">
        <v>51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/>
      <c r="AE165"/>
      <c r="AF165"/>
      <c r="AG165"/>
      <c r="AH165"/>
      <c r="AI165"/>
      <c r="AJ165"/>
    </row>
    <row r="166" spans="1:36" x14ac:dyDescent="0.2">
      <c r="A166" s="17" t="s">
        <v>21</v>
      </c>
      <c r="B166" s="7">
        <f>B163</f>
        <v>6</v>
      </c>
      <c r="C166" s="9">
        <f t="shared" ref="C166:O166" si="116">C163</f>
        <v>1</v>
      </c>
      <c r="D166" s="9">
        <f t="shared" si="116"/>
        <v>1</v>
      </c>
      <c r="E166" s="9">
        <f t="shared" si="116"/>
        <v>1</v>
      </c>
      <c r="F166" s="9">
        <f t="shared" si="116"/>
        <v>1</v>
      </c>
      <c r="G166" s="9">
        <f t="shared" si="116"/>
        <v>1</v>
      </c>
      <c r="H166" s="9">
        <f t="shared" si="116"/>
        <v>1</v>
      </c>
      <c r="I166" s="9">
        <f t="shared" si="116"/>
        <v>0</v>
      </c>
      <c r="J166" s="9">
        <f t="shared" si="116"/>
        <v>0</v>
      </c>
      <c r="K166" s="9">
        <f t="shared" si="116"/>
        <v>0</v>
      </c>
      <c r="L166" s="9">
        <f t="shared" si="116"/>
        <v>0</v>
      </c>
      <c r="M166" s="9">
        <f t="shared" si="116"/>
        <v>0</v>
      </c>
      <c r="N166" s="9">
        <f t="shared" si="116"/>
        <v>0</v>
      </c>
      <c r="O166" s="9">
        <f t="shared" si="116"/>
        <v>0</v>
      </c>
      <c r="P166" s="9">
        <f>P163</f>
        <v>6</v>
      </c>
      <c r="Q166" s="17" t="s">
        <v>63</v>
      </c>
    </row>
    <row r="167" spans="1:36" ht="13.5" thickBot="1" x14ac:dyDescent="0.25">
      <c r="A167" s="18" t="str">
        <f>IF(P167&gt;0,"im Los "&amp;TEXT(B148,"0")&amp;" für "&amp;TEXT(P167,"0"),"")</f>
        <v/>
      </c>
      <c r="B167" s="7"/>
      <c r="C167" s="10" t="str">
        <f t="shared" ref="C167:O167" si="117">C164</f>
        <v>-</v>
      </c>
      <c r="D167" s="10" t="str">
        <f t="shared" si="117"/>
        <v>-</v>
      </c>
      <c r="E167" s="10" t="str">
        <f t="shared" si="117"/>
        <v>-</v>
      </c>
      <c r="F167" s="10" t="str">
        <f t="shared" si="117"/>
        <v>-</v>
      </c>
      <c r="G167" s="10" t="str">
        <f t="shared" si="117"/>
        <v>-</v>
      </c>
      <c r="H167" s="10" t="str">
        <f t="shared" si="117"/>
        <v>-</v>
      </c>
      <c r="I167" s="10" t="str">
        <f t="shared" si="117"/>
        <v>-</v>
      </c>
      <c r="J167" s="10" t="str">
        <f t="shared" si="117"/>
        <v>-</v>
      </c>
      <c r="K167" s="10" t="str">
        <f t="shared" si="117"/>
        <v>-</v>
      </c>
      <c r="L167" s="10" t="str">
        <f t="shared" si="117"/>
        <v>-</v>
      </c>
      <c r="M167" s="10" t="str">
        <f t="shared" si="117"/>
        <v>-</v>
      </c>
      <c r="N167" s="10" t="str">
        <f t="shared" si="117"/>
        <v>-</v>
      </c>
      <c r="O167" s="10" t="str">
        <f t="shared" si="117"/>
        <v>-</v>
      </c>
      <c r="P167" s="9">
        <f>P164</f>
        <v>0</v>
      </c>
      <c r="Q167" s="17" t="s">
        <v>58</v>
      </c>
    </row>
    <row r="168" spans="1:36" s="28" customFormat="1" ht="13.5" thickBot="1" x14ac:dyDescent="0.25">
      <c r="A168" s="32" t="str">
        <f>"&gt; "&amp;A166</f>
        <v>&gt; AR HSB</v>
      </c>
      <c r="B168" s="31">
        <f>SUM(C168:O168)</f>
        <v>6</v>
      </c>
      <c r="C168" s="29">
        <v>1</v>
      </c>
      <c r="D168" s="29">
        <v>1</v>
      </c>
      <c r="E168" s="29">
        <v>1</v>
      </c>
      <c r="F168" s="29">
        <v>1</v>
      </c>
      <c r="G168" s="29">
        <v>1</v>
      </c>
      <c r="H168" s="29">
        <v>1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30" t="s">
        <v>82</v>
      </c>
      <c r="Q168" s="17" t="s">
        <v>51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/>
      <c r="AE168"/>
      <c r="AF168"/>
      <c r="AG168"/>
      <c r="AH168"/>
      <c r="AI168"/>
      <c r="AJ168"/>
    </row>
    <row r="169" spans="1:36" x14ac:dyDescent="0.2">
      <c r="A169" s="17" t="s">
        <v>24</v>
      </c>
      <c r="B169" s="7">
        <f>B166</f>
        <v>6</v>
      </c>
      <c r="C169" s="9">
        <f t="shared" ref="C169:O169" si="118">C166</f>
        <v>1</v>
      </c>
      <c r="D169" s="9">
        <f t="shared" si="118"/>
        <v>1</v>
      </c>
      <c r="E169" s="9">
        <f t="shared" si="118"/>
        <v>1</v>
      </c>
      <c r="F169" s="9">
        <f t="shared" si="118"/>
        <v>1</v>
      </c>
      <c r="G169" s="9">
        <f t="shared" si="118"/>
        <v>1</v>
      </c>
      <c r="H169" s="9">
        <f t="shared" si="118"/>
        <v>1</v>
      </c>
      <c r="I169" s="9">
        <f t="shared" si="118"/>
        <v>0</v>
      </c>
      <c r="J169" s="9">
        <f t="shared" si="118"/>
        <v>0</v>
      </c>
      <c r="K169" s="9">
        <f t="shared" si="118"/>
        <v>0</v>
      </c>
      <c r="L169" s="9">
        <f t="shared" si="118"/>
        <v>0</v>
      </c>
      <c r="M169" s="9">
        <f t="shared" si="118"/>
        <v>0</v>
      </c>
      <c r="N169" s="9">
        <f t="shared" si="118"/>
        <v>0</v>
      </c>
      <c r="O169" s="9">
        <f t="shared" si="118"/>
        <v>0</v>
      </c>
      <c r="P169" s="9">
        <f>P166</f>
        <v>6</v>
      </c>
      <c r="Q169" s="17" t="s">
        <v>63</v>
      </c>
    </row>
    <row r="170" spans="1:36" ht="13.5" thickBot="1" x14ac:dyDescent="0.25">
      <c r="A170" s="18" t="str">
        <f>IF(P170&gt;0,"im Los "&amp;TEXT(B148,"0")&amp;" für "&amp;TEXT(P170,"0"),"")</f>
        <v/>
      </c>
      <c r="B170" s="7"/>
      <c r="C170" s="10" t="str">
        <f t="shared" ref="C170:O170" si="119">C167</f>
        <v>-</v>
      </c>
      <c r="D170" s="10" t="str">
        <f t="shared" si="119"/>
        <v>-</v>
      </c>
      <c r="E170" s="10" t="str">
        <f t="shared" si="119"/>
        <v>-</v>
      </c>
      <c r="F170" s="10" t="str">
        <f t="shared" si="119"/>
        <v>-</v>
      </c>
      <c r="G170" s="10" t="str">
        <f t="shared" si="119"/>
        <v>-</v>
      </c>
      <c r="H170" s="10" t="str">
        <f t="shared" si="119"/>
        <v>-</v>
      </c>
      <c r="I170" s="10" t="str">
        <f t="shared" si="119"/>
        <v>-</v>
      </c>
      <c r="J170" s="10" t="str">
        <f t="shared" si="119"/>
        <v>-</v>
      </c>
      <c r="K170" s="10" t="str">
        <f t="shared" si="119"/>
        <v>-</v>
      </c>
      <c r="L170" s="10" t="str">
        <f t="shared" si="119"/>
        <v>-</v>
      </c>
      <c r="M170" s="10" t="str">
        <f t="shared" si="119"/>
        <v>-</v>
      </c>
      <c r="N170" s="10" t="str">
        <f t="shared" si="119"/>
        <v>-</v>
      </c>
      <c r="O170" s="10" t="str">
        <f t="shared" si="119"/>
        <v>-</v>
      </c>
      <c r="P170" s="9">
        <f>P167</f>
        <v>0</v>
      </c>
      <c r="Q170" s="17" t="s">
        <v>58</v>
      </c>
    </row>
    <row r="171" spans="1:36" s="28" customFormat="1" ht="13.5" thickBot="1" x14ac:dyDescent="0.25">
      <c r="A171" s="32" t="str">
        <f>"&gt; "&amp;A169</f>
        <v>&gt; AR Konversion</v>
      </c>
      <c r="B171" s="31">
        <f>SUM(C171:O171)</f>
        <v>6</v>
      </c>
      <c r="C171" s="29">
        <v>1</v>
      </c>
      <c r="D171" s="29">
        <v>1</v>
      </c>
      <c r="E171" s="29">
        <v>1</v>
      </c>
      <c r="F171" s="29">
        <v>1</v>
      </c>
      <c r="G171" s="29">
        <v>1</v>
      </c>
      <c r="H171" s="29">
        <v>1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30" t="s">
        <v>82</v>
      </c>
      <c r="Q171" s="17" t="s">
        <v>51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/>
      <c r="AE171"/>
      <c r="AF171"/>
      <c r="AG171"/>
      <c r="AH171"/>
      <c r="AI171"/>
      <c r="AJ171"/>
    </row>
    <row r="172" spans="1:36" x14ac:dyDescent="0.2">
      <c r="A172" s="17" t="s">
        <v>27</v>
      </c>
      <c r="B172" s="7">
        <f>B169</f>
        <v>6</v>
      </c>
      <c r="C172" s="9">
        <f t="shared" ref="C172:P172" si="120">C169</f>
        <v>1</v>
      </c>
      <c r="D172" s="9">
        <f t="shared" si="120"/>
        <v>1</v>
      </c>
      <c r="E172" s="9">
        <f t="shared" si="120"/>
        <v>1</v>
      </c>
      <c r="F172" s="9">
        <f t="shared" si="120"/>
        <v>1</v>
      </c>
      <c r="G172" s="9">
        <f t="shared" si="120"/>
        <v>1</v>
      </c>
      <c r="H172" s="9">
        <f t="shared" si="120"/>
        <v>1</v>
      </c>
      <c r="I172" s="9">
        <f t="shared" si="120"/>
        <v>0</v>
      </c>
      <c r="J172" s="9">
        <f t="shared" si="120"/>
        <v>0</v>
      </c>
      <c r="K172" s="9">
        <f t="shared" si="120"/>
        <v>0</v>
      </c>
      <c r="L172" s="9">
        <f t="shared" si="120"/>
        <v>0</v>
      </c>
      <c r="M172" s="9">
        <f t="shared" si="120"/>
        <v>0</v>
      </c>
      <c r="N172" s="9">
        <f t="shared" si="120"/>
        <v>0</v>
      </c>
      <c r="O172" s="9">
        <f t="shared" si="120"/>
        <v>0</v>
      </c>
      <c r="P172" s="9">
        <f t="shared" si="120"/>
        <v>6</v>
      </c>
      <c r="Q172" s="17" t="s">
        <v>63</v>
      </c>
    </row>
    <row r="173" spans="1:36" ht="13.5" thickBot="1" x14ac:dyDescent="0.25">
      <c r="A173" s="18" t="str">
        <f>IF(P173&gt;0,"im Los "&amp;TEXT(B148,"0")&amp;" für "&amp;TEXT(P173,"0"),"")</f>
        <v/>
      </c>
      <c r="B173" s="7"/>
      <c r="C173" s="10" t="str">
        <f t="shared" ref="C173:P173" si="121">C170</f>
        <v>-</v>
      </c>
      <c r="D173" s="10" t="str">
        <f t="shared" si="121"/>
        <v>-</v>
      </c>
      <c r="E173" s="10" t="str">
        <f t="shared" si="121"/>
        <v>-</v>
      </c>
      <c r="F173" s="10" t="str">
        <f t="shared" si="121"/>
        <v>-</v>
      </c>
      <c r="G173" s="10" t="str">
        <f t="shared" si="121"/>
        <v>-</v>
      </c>
      <c r="H173" s="10" t="str">
        <f t="shared" si="121"/>
        <v>-</v>
      </c>
      <c r="I173" s="10" t="str">
        <f t="shared" si="121"/>
        <v>-</v>
      </c>
      <c r="J173" s="10" t="str">
        <f t="shared" si="121"/>
        <v>-</v>
      </c>
      <c r="K173" s="10" t="str">
        <f t="shared" si="121"/>
        <v>-</v>
      </c>
      <c r="L173" s="10" t="str">
        <f t="shared" si="121"/>
        <v>-</v>
      </c>
      <c r="M173" s="10" t="str">
        <f t="shared" si="121"/>
        <v>-</v>
      </c>
      <c r="N173" s="10" t="str">
        <f t="shared" si="121"/>
        <v>-</v>
      </c>
      <c r="O173" s="10" t="str">
        <f t="shared" si="121"/>
        <v>-</v>
      </c>
      <c r="P173" s="9">
        <f t="shared" si="121"/>
        <v>0</v>
      </c>
      <c r="Q173" s="17" t="s">
        <v>58</v>
      </c>
    </row>
    <row r="174" spans="1:36" s="28" customFormat="1" ht="13.5" thickBot="1" x14ac:dyDescent="0.25">
      <c r="A174" s="32" t="str">
        <f>"&gt; "&amp;A172</f>
        <v>&gt; AZV Abwasserzweckverband</v>
      </c>
      <c r="B174" s="31">
        <f>SUM(C174:O174)</f>
        <v>6</v>
      </c>
      <c r="C174" s="29">
        <v>1</v>
      </c>
      <c r="D174" s="29">
        <v>1</v>
      </c>
      <c r="E174" s="29">
        <v>1</v>
      </c>
      <c r="F174" s="29">
        <v>1</v>
      </c>
      <c r="G174" s="29">
        <v>1</v>
      </c>
      <c r="H174" s="29">
        <v>1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30" t="s">
        <v>82</v>
      </c>
      <c r="Q174" s="17" t="s">
        <v>51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/>
      <c r="AE174"/>
      <c r="AF174"/>
      <c r="AG174"/>
      <c r="AH174"/>
      <c r="AI174"/>
      <c r="AJ174"/>
    </row>
    <row r="175" spans="1:36" x14ac:dyDescent="0.2">
      <c r="A175" s="17" t="s">
        <v>32</v>
      </c>
      <c r="B175" s="7">
        <f>B172</f>
        <v>6</v>
      </c>
      <c r="C175" s="9">
        <f t="shared" ref="C175:P175" si="122">C172</f>
        <v>1</v>
      </c>
      <c r="D175" s="9">
        <f t="shared" si="122"/>
        <v>1</v>
      </c>
      <c r="E175" s="9">
        <f t="shared" si="122"/>
        <v>1</v>
      </c>
      <c r="F175" s="9">
        <f t="shared" si="122"/>
        <v>1</v>
      </c>
      <c r="G175" s="9">
        <f t="shared" si="122"/>
        <v>1</v>
      </c>
      <c r="H175" s="9">
        <f t="shared" si="122"/>
        <v>1</v>
      </c>
      <c r="I175" s="9">
        <f t="shared" si="122"/>
        <v>0</v>
      </c>
      <c r="J175" s="9">
        <f t="shared" si="122"/>
        <v>0</v>
      </c>
      <c r="K175" s="9">
        <f t="shared" si="122"/>
        <v>0</v>
      </c>
      <c r="L175" s="9">
        <f t="shared" si="122"/>
        <v>0</v>
      </c>
      <c r="M175" s="9">
        <f t="shared" si="122"/>
        <v>0</v>
      </c>
      <c r="N175" s="9">
        <f t="shared" si="122"/>
        <v>0</v>
      </c>
      <c r="O175" s="9">
        <f t="shared" si="122"/>
        <v>0</v>
      </c>
      <c r="P175" s="9">
        <f t="shared" si="122"/>
        <v>6</v>
      </c>
      <c r="Q175" s="17" t="s">
        <v>63</v>
      </c>
    </row>
    <row r="176" spans="1:36" ht="13.5" thickBot="1" x14ac:dyDescent="0.25">
      <c r="A176" s="18" t="str">
        <f>IF(P176&gt;0,"im Los "&amp;TEXT(B148,"0")&amp;" für "&amp;TEXT(P176,"0"),"")</f>
        <v/>
      </c>
      <c r="B176" s="7"/>
      <c r="C176" s="10" t="str">
        <f t="shared" ref="C176:P176" si="123">C173</f>
        <v>-</v>
      </c>
      <c r="D176" s="10" t="str">
        <f t="shared" si="123"/>
        <v>-</v>
      </c>
      <c r="E176" s="10" t="str">
        <f t="shared" si="123"/>
        <v>-</v>
      </c>
      <c r="F176" s="10" t="str">
        <f t="shared" si="123"/>
        <v>-</v>
      </c>
      <c r="G176" s="10" t="str">
        <f t="shared" si="123"/>
        <v>-</v>
      </c>
      <c r="H176" s="10" t="str">
        <f t="shared" si="123"/>
        <v>-</v>
      </c>
      <c r="I176" s="10" t="str">
        <f t="shared" si="123"/>
        <v>-</v>
      </c>
      <c r="J176" s="10" t="str">
        <f t="shared" si="123"/>
        <v>-</v>
      </c>
      <c r="K176" s="10" t="str">
        <f t="shared" si="123"/>
        <v>-</v>
      </c>
      <c r="L176" s="10" t="str">
        <f t="shared" si="123"/>
        <v>-</v>
      </c>
      <c r="M176" s="10" t="str">
        <f t="shared" si="123"/>
        <v>-</v>
      </c>
      <c r="N176" s="10" t="str">
        <f t="shared" si="123"/>
        <v>-</v>
      </c>
      <c r="O176" s="10" t="str">
        <f t="shared" si="123"/>
        <v>-</v>
      </c>
      <c r="P176" s="9">
        <f t="shared" si="123"/>
        <v>0</v>
      </c>
      <c r="Q176" s="17" t="s">
        <v>58</v>
      </c>
    </row>
    <row r="177" spans="1:36" s="28" customFormat="1" ht="13.5" thickBot="1" x14ac:dyDescent="0.25">
      <c r="A177" s="32" t="str">
        <f>"&gt; "&amp;A175</f>
        <v>&gt; VhS</v>
      </c>
      <c r="B177" s="31">
        <f>SUM(C177:O177)</f>
        <v>6</v>
      </c>
      <c r="C177" s="29">
        <v>1</v>
      </c>
      <c r="D177" s="29">
        <v>1</v>
      </c>
      <c r="E177" s="29">
        <v>1</v>
      </c>
      <c r="F177" s="29">
        <v>1</v>
      </c>
      <c r="G177" s="29">
        <v>1</v>
      </c>
      <c r="H177" s="29">
        <v>1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30" t="s">
        <v>82</v>
      </c>
      <c r="Q177" s="17" t="s">
        <v>51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/>
      <c r="AE177"/>
      <c r="AF177"/>
      <c r="AG177"/>
      <c r="AH177"/>
      <c r="AI177"/>
      <c r="AJ177"/>
    </row>
    <row r="178" spans="1:36" x14ac:dyDescent="0.2">
      <c r="A178" s="17" t="s">
        <v>37</v>
      </c>
      <c r="B178" s="7">
        <f>B175</f>
        <v>6</v>
      </c>
      <c r="C178" s="9">
        <f t="shared" ref="C178:P178" si="124">C175</f>
        <v>1</v>
      </c>
      <c r="D178" s="9">
        <f t="shared" si="124"/>
        <v>1</v>
      </c>
      <c r="E178" s="9">
        <f t="shared" si="124"/>
        <v>1</v>
      </c>
      <c r="F178" s="9">
        <f t="shared" si="124"/>
        <v>1</v>
      </c>
      <c r="G178" s="9">
        <f t="shared" si="124"/>
        <v>1</v>
      </c>
      <c r="H178" s="9">
        <f t="shared" si="124"/>
        <v>1</v>
      </c>
      <c r="I178" s="9">
        <f t="shared" si="124"/>
        <v>0</v>
      </c>
      <c r="J178" s="9">
        <f t="shared" si="124"/>
        <v>0</v>
      </c>
      <c r="K178" s="9">
        <f t="shared" si="124"/>
        <v>0</v>
      </c>
      <c r="L178" s="9">
        <f t="shared" si="124"/>
        <v>0</v>
      </c>
      <c r="M178" s="9">
        <f t="shared" si="124"/>
        <v>0</v>
      </c>
      <c r="N178" s="9">
        <f t="shared" si="124"/>
        <v>0</v>
      </c>
      <c r="O178" s="9">
        <f t="shared" si="124"/>
        <v>0</v>
      </c>
      <c r="P178" s="9">
        <f t="shared" si="124"/>
        <v>6</v>
      </c>
      <c r="Q178" s="17" t="s">
        <v>63</v>
      </c>
    </row>
    <row r="179" spans="1:36" ht="13.5" thickBot="1" x14ac:dyDescent="0.25">
      <c r="A179" s="18" t="str">
        <f>IF(P179&gt;0,"im Los "&amp;TEXT(B148,"0")&amp;" für "&amp;TEXT(P179,"0"),"")</f>
        <v/>
      </c>
      <c r="B179" s="7"/>
      <c r="C179" s="10" t="str">
        <f t="shared" ref="C179:P179" si="125">C176</f>
        <v>-</v>
      </c>
      <c r="D179" s="10" t="str">
        <f t="shared" si="125"/>
        <v>-</v>
      </c>
      <c r="E179" s="10" t="str">
        <f t="shared" si="125"/>
        <v>-</v>
      </c>
      <c r="F179" s="10" t="str">
        <f t="shared" si="125"/>
        <v>-</v>
      </c>
      <c r="G179" s="10" t="str">
        <f t="shared" si="125"/>
        <v>-</v>
      </c>
      <c r="H179" s="10" t="str">
        <f t="shared" si="125"/>
        <v>-</v>
      </c>
      <c r="I179" s="10" t="str">
        <f t="shared" si="125"/>
        <v>-</v>
      </c>
      <c r="J179" s="10" t="str">
        <f t="shared" si="125"/>
        <v>-</v>
      </c>
      <c r="K179" s="10" t="str">
        <f t="shared" si="125"/>
        <v>-</v>
      </c>
      <c r="L179" s="10" t="str">
        <f t="shared" si="125"/>
        <v>-</v>
      </c>
      <c r="M179" s="10" t="str">
        <f t="shared" si="125"/>
        <v>-</v>
      </c>
      <c r="N179" s="10" t="str">
        <f t="shared" si="125"/>
        <v>-</v>
      </c>
      <c r="O179" s="10" t="str">
        <f t="shared" si="125"/>
        <v>-</v>
      </c>
      <c r="P179" s="9">
        <f t="shared" si="125"/>
        <v>0</v>
      </c>
      <c r="Q179" s="17" t="s">
        <v>58</v>
      </c>
    </row>
    <row r="180" spans="1:36" s="28" customFormat="1" ht="13.5" thickBot="1" x14ac:dyDescent="0.25">
      <c r="A180" s="32" t="str">
        <f>"&gt; "&amp;A178</f>
        <v>&gt; Clemens Brentano Preis</v>
      </c>
      <c r="B180" s="31">
        <f>SUM(C180:O180)</f>
        <v>6</v>
      </c>
      <c r="C180" s="29">
        <v>1</v>
      </c>
      <c r="D180" s="29">
        <v>1</v>
      </c>
      <c r="E180" s="29">
        <v>1</v>
      </c>
      <c r="F180" s="29">
        <v>1</v>
      </c>
      <c r="G180" s="29">
        <v>1</v>
      </c>
      <c r="H180" s="29">
        <v>1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30" t="s">
        <v>82</v>
      </c>
      <c r="Q180" s="17" t="s">
        <v>51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/>
      <c r="AE180"/>
      <c r="AF180"/>
      <c r="AG180"/>
      <c r="AH180"/>
      <c r="AI180"/>
      <c r="AJ180"/>
    </row>
    <row r="181" spans="1:36" x14ac:dyDescent="0.2">
      <c r="A181" s="17" t="s">
        <v>38</v>
      </c>
      <c r="B181" s="7">
        <f>B178</f>
        <v>6</v>
      </c>
      <c r="C181" s="9">
        <f t="shared" ref="C181:P181" si="126">C178</f>
        <v>1</v>
      </c>
      <c r="D181" s="9">
        <f t="shared" si="126"/>
        <v>1</v>
      </c>
      <c r="E181" s="9">
        <f t="shared" si="126"/>
        <v>1</v>
      </c>
      <c r="F181" s="9">
        <f t="shared" si="126"/>
        <v>1</v>
      </c>
      <c r="G181" s="9">
        <f t="shared" si="126"/>
        <v>1</v>
      </c>
      <c r="H181" s="9">
        <f t="shared" si="126"/>
        <v>1</v>
      </c>
      <c r="I181" s="9">
        <f t="shared" si="126"/>
        <v>0</v>
      </c>
      <c r="J181" s="9">
        <f t="shared" si="126"/>
        <v>0</v>
      </c>
      <c r="K181" s="9">
        <f t="shared" si="126"/>
        <v>0</v>
      </c>
      <c r="L181" s="9">
        <f t="shared" si="126"/>
        <v>0</v>
      </c>
      <c r="M181" s="9">
        <f t="shared" si="126"/>
        <v>0</v>
      </c>
      <c r="N181" s="9">
        <f t="shared" si="126"/>
        <v>0</v>
      </c>
      <c r="O181" s="9">
        <f t="shared" si="126"/>
        <v>0</v>
      </c>
      <c r="P181" s="9">
        <f t="shared" si="126"/>
        <v>6</v>
      </c>
      <c r="Q181" s="17" t="s">
        <v>63</v>
      </c>
    </row>
    <row r="182" spans="1:36" ht="13.5" thickBot="1" x14ac:dyDescent="0.25">
      <c r="A182" s="18" t="str">
        <f>IF(P182&gt;0,"im Los "&amp;TEXT(B148,"0")&amp;" für "&amp;TEXT(P182,"0"),"")</f>
        <v/>
      </c>
      <c r="B182" s="7"/>
      <c r="C182" s="10" t="str">
        <f t="shared" ref="C182:P182" si="127">C179</f>
        <v>-</v>
      </c>
      <c r="D182" s="10" t="str">
        <f t="shared" si="127"/>
        <v>-</v>
      </c>
      <c r="E182" s="10" t="str">
        <f t="shared" si="127"/>
        <v>-</v>
      </c>
      <c r="F182" s="10" t="str">
        <f t="shared" si="127"/>
        <v>-</v>
      </c>
      <c r="G182" s="10" t="str">
        <f t="shared" si="127"/>
        <v>-</v>
      </c>
      <c r="H182" s="10" t="str">
        <f t="shared" si="127"/>
        <v>-</v>
      </c>
      <c r="I182" s="10" t="str">
        <f t="shared" si="127"/>
        <v>-</v>
      </c>
      <c r="J182" s="10" t="str">
        <f t="shared" si="127"/>
        <v>-</v>
      </c>
      <c r="K182" s="10" t="str">
        <f t="shared" si="127"/>
        <v>-</v>
      </c>
      <c r="L182" s="10" t="str">
        <f t="shared" si="127"/>
        <v>-</v>
      </c>
      <c r="M182" s="10" t="str">
        <f t="shared" si="127"/>
        <v>-</v>
      </c>
      <c r="N182" s="10" t="str">
        <f t="shared" si="127"/>
        <v>-</v>
      </c>
      <c r="O182" s="10" t="str">
        <f t="shared" si="127"/>
        <v>-</v>
      </c>
      <c r="P182" s="9">
        <f t="shared" si="127"/>
        <v>0</v>
      </c>
      <c r="Q182" s="17" t="s">
        <v>58</v>
      </c>
    </row>
    <row r="183" spans="1:36" s="28" customFormat="1" ht="13.5" thickBot="1" x14ac:dyDescent="0.25">
      <c r="A183" s="32" t="str">
        <f>"&gt; "&amp;A181</f>
        <v>&gt; Hilde Domin Preis</v>
      </c>
      <c r="B183" s="31">
        <f>SUM(C183:O183)</f>
        <v>6</v>
      </c>
      <c r="C183" s="29">
        <v>1</v>
      </c>
      <c r="D183" s="29">
        <v>1</v>
      </c>
      <c r="E183" s="29">
        <v>1</v>
      </c>
      <c r="F183" s="29">
        <v>1</v>
      </c>
      <c r="G183" s="29">
        <v>1</v>
      </c>
      <c r="H183" s="29">
        <v>1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30" t="s">
        <v>82</v>
      </c>
      <c r="Q183" s="17" t="s">
        <v>51</v>
      </c>
      <c r="R183" s="1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/>
      <c r="AE183"/>
      <c r="AF183"/>
    </row>
    <row r="184" spans="1:36" hidden="1" x14ac:dyDescent="0.2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7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36" hidden="1" x14ac:dyDescent="0.2">
      <c r="A185" s="17" t="s">
        <v>8</v>
      </c>
      <c r="C185" s="9">
        <f t="shared" ref="C185:O185" si="128">IF(RANK(C13,$C$13:$O$27)&lt;=$B$186,RANK(C13,$C$13:$O$27),"-")</f>
        <v>1</v>
      </c>
      <c r="D185" s="9">
        <f t="shared" si="128"/>
        <v>3</v>
      </c>
      <c r="E185" s="9">
        <f t="shared" si="128"/>
        <v>1</v>
      </c>
      <c r="F185" s="9">
        <f t="shared" si="128"/>
        <v>4</v>
      </c>
      <c r="G185" s="9">
        <f t="shared" si="128"/>
        <v>5</v>
      </c>
      <c r="H185" s="9">
        <f t="shared" si="128"/>
        <v>5</v>
      </c>
      <c r="I185" s="9" t="str">
        <f t="shared" si="128"/>
        <v>-</v>
      </c>
      <c r="J185" s="9" t="str">
        <f t="shared" si="128"/>
        <v>-</v>
      </c>
      <c r="K185" s="9" t="str">
        <f t="shared" si="128"/>
        <v>-</v>
      </c>
      <c r="L185" s="9" t="str">
        <f t="shared" si="128"/>
        <v>-</v>
      </c>
      <c r="M185" s="9" t="str">
        <f t="shared" si="128"/>
        <v>-</v>
      </c>
      <c r="N185" s="9" t="str">
        <f t="shared" si="128"/>
        <v>-</v>
      </c>
      <c r="O185" s="9" t="str">
        <f t="shared" si="128"/>
        <v>-</v>
      </c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36" hidden="1" x14ac:dyDescent="0.2">
      <c r="A186" s="18" t="s">
        <v>42</v>
      </c>
      <c r="B186" s="6">
        <f>B197</f>
        <v>5</v>
      </c>
      <c r="C186" s="9" t="str">
        <f t="shared" ref="C186:O186" si="129">IF(RANK(C14,$C$13:$O$27)&lt;=$B$186,RANK(C14,$C$13:$O$27),"-")</f>
        <v>-</v>
      </c>
      <c r="D186" s="9" t="str">
        <f t="shared" si="129"/>
        <v>-</v>
      </c>
      <c r="E186" s="9" t="str">
        <f t="shared" si="129"/>
        <v>-</v>
      </c>
      <c r="F186" s="9" t="str">
        <f t="shared" si="129"/>
        <v>-</v>
      </c>
      <c r="G186" s="9" t="str">
        <f t="shared" si="129"/>
        <v>-</v>
      </c>
      <c r="H186" s="9" t="str">
        <f t="shared" si="129"/>
        <v>-</v>
      </c>
      <c r="I186" s="9" t="str">
        <f t="shared" si="129"/>
        <v>-</v>
      </c>
      <c r="J186" s="9" t="str">
        <f t="shared" si="129"/>
        <v>-</v>
      </c>
      <c r="K186" s="9" t="str">
        <f t="shared" si="129"/>
        <v>-</v>
      </c>
      <c r="L186" s="9" t="str">
        <f t="shared" si="129"/>
        <v>-</v>
      </c>
      <c r="M186" s="9" t="str">
        <f t="shared" si="129"/>
        <v>-</v>
      </c>
      <c r="N186" s="9" t="str">
        <f t="shared" si="129"/>
        <v>-</v>
      </c>
      <c r="O186" s="9" t="str">
        <f t="shared" si="129"/>
        <v>-</v>
      </c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36" hidden="1" x14ac:dyDescent="0.2">
      <c r="A187" s="18" t="s">
        <v>39</v>
      </c>
      <c r="B187" s="1">
        <f>COUNT(C185:O195)</f>
        <v>6</v>
      </c>
      <c r="C187" s="9" t="str">
        <f t="shared" ref="C187:O187" si="130">IF(RANK(C15,$C$13:$O$27)&lt;=$B$186,RANK(C15,$C$13:$O$27),"-")</f>
        <v>-</v>
      </c>
      <c r="D187" s="9" t="str">
        <f t="shared" si="130"/>
        <v>-</v>
      </c>
      <c r="E187" s="9" t="str">
        <f t="shared" si="130"/>
        <v>-</v>
      </c>
      <c r="F187" s="9" t="str">
        <f t="shared" si="130"/>
        <v>-</v>
      </c>
      <c r="G187" s="9" t="str">
        <f t="shared" si="130"/>
        <v>-</v>
      </c>
      <c r="H187" s="9" t="str">
        <f t="shared" si="130"/>
        <v>-</v>
      </c>
      <c r="I187" s="9" t="str">
        <f t="shared" si="130"/>
        <v>-</v>
      </c>
      <c r="J187" s="9" t="str">
        <f t="shared" si="130"/>
        <v>-</v>
      </c>
      <c r="K187" s="9" t="str">
        <f t="shared" si="130"/>
        <v>-</v>
      </c>
      <c r="L187" s="9" t="str">
        <f t="shared" si="130"/>
        <v>-</v>
      </c>
      <c r="M187" s="9" t="str">
        <f t="shared" si="130"/>
        <v>-</v>
      </c>
      <c r="N187" s="9" t="str">
        <f t="shared" si="130"/>
        <v>-</v>
      </c>
      <c r="O187" s="9" t="str">
        <f t="shared" si="130"/>
        <v>-</v>
      </c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36" hidden="1" x14ac:dyDescent="0.2">
      <c r="A188" s="18" t="s">
        <v>40</v>
      </c>
      <c r="B188" s="1">
        <f>MAX(C185:O195)</f>
        <v>5</v>
      </c>
      <c r="C188" s="9" t="str">
        <f t="shared" ref="C188:O188" si="131">IF(RANK(C16,$C$13:$O$27)&lt;=$B$186,RANK(C16,$C$13:$O$27),"-")</f>
        <v>-</v>
      </c>
      <c r="D188" s="9" t="str">
        <f t="shared" si="131"/>
        <v>-</v>
      </c>
      <c r="E188" s="9" t="str">
        <f t="shared" si="131"/>
        <v>-</v>
      </c>
      <c r="F188" s="9" t="str">
        <f t="shared" si="131"/>
        <v>-</v>
      </c>
      <c r="G188" s="9" t="str">
        <f t="shared" si="131"/>
        <v>-</v>
      </c>
      <c r="H188" s="9" t="str">
        <f t="shared" si="131"/>
        <v>-</v>
      </c>
      <c r="I188" s="9" t="str">
        <f t="shared" si="131"/>
        <v>-</v>
      </c>
      <c r="J188" s="9" t="str">
        <f t="shared" si="131"/>
        <v>-</v>
      </c>
      <c r="K188" s="9" t="str">
        <f t="shared" si="131"/>
        <v>-</v>
      </c>
      <c r="L188" s="9" t="str">
        <f t="shared" si="131"/>
        <v>-</v>
      </c>
      <c r="M188" s="9" t="str">
        <f t="shared" si="131"/>
        <v>-</v>
      </c>
      <c r="N188" s="9" t="str">
        <f t="shared" si="131"/>
        <v>-</v>
      </c>
      <c r="O188" s="9" t="str">
        <f t="shared" si="131"/>
        <v>-</v>
      </c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36" hidden="1" x14ac:dyDescent="0.2">
      <c r="A189" s="18" t="s">
        <v>41</v>
      </c>
      <c r="B189" s="7">
        <f>B187-B186</f>
        <v>1</v>
      </c>
      <c r="C189" s="9" t="str">
        <f t="shared" ref="C189:O189" si="132">IF(RANK(C17,$C$13:$O$27)&lt;=$B$186,RANK(C17,$C$13:$O$27),"-")</f>
        <v>-</v>
      </c>
      <c r="D189" s="9" t="str">
        <f t="shared" si="132"/>
        <v>-</v>
      </c>
      <c r="E189" s="9" t="str">
        <f t="shared" si="132"/>
        <v>-</v>
      </c>
      <c r="F189" s="9" t="str">
        <f t="shared" si="132"/>
        <v>-</v>
      </c>
      <c r="G189" s="9" t="str">
        <f t="shared" si="132"/>
        <v>-</v>
      </c>
      <c r="H189" s="9" t="str">
        <f t="shared" si="132"/>
        <v>-</v>
      </c>
      <c r="I189" s="9" t="str">
        <f t="shared" si="132"/>
        <v>-</v>
      </c>
      <c r="J189" s="9" t="str">
        <f t="shared" si="132"/>
        <v>-</v>
      </c>
      <c r="K189" s="9" t="str">
        <f t="shared" si="132"/>
        <v>-</v>
      </c>
      <c r="L189" s="9" t="str">
        <f t="shared" si="132"/>
        <v>-</v>
      </c>
      <c r="M189" s="9" t="str">
        <f t="shared" si="132"/>
        <v>-</v>
      </c>
      <c r="N189" s="9" t="str">
        <f t="shared" si="132"/>
        <v>-</v>
      </c>
      <c r="O189" s="9" t="str">
        <f t="shared" si="132"/>
        <v>-</v>
      </c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36" hidden="1" x14ac:dyDescent="0.2">
      <c r="A190" s="18" t="s">
        <v>43</v>
      </c>
      <c r="B190" s="7">
        <f>IF(B187=B186,0,SUMIF(C185:O195,B188)/B188)</f>
        <v>2</v>
      </c>
      <c r="C190" s="9" t="str">
        <f t="shared" ref="C190:O190" si="133">IF(RANK(C18,$C$13:$O$27)&lt;=$B$186,RANK(C18,$C$13:$O$27),"-")</f>
        <v>-</v>
      </c>
      <c r="D190" s="9" t="str">
        <f t="shared" si="133"/>
        <v>-</v>
      </c>
      <c r="E190" s="9" t="str">
        <f t="shared" si="133"/>
        <v>-</v>
      </c>
      <c r="F190" s="9" t="str">
        <f t="shared" si="133"/>
        <v>-</v>
      </c>
      <c r="G190" s="9" t="str">
        <f t="shared" si="133"/>
        <v>-</v>
      </c>
      <c r="H190" s="9" t="str">
        <f t="shared" si="133"/>
        <v>-</v>
      </c>
      <c r="I190" s="9" t="str">
        <f t="shared" si="133"/>
        <v>-</v>
      </c>
      <c r="J190" s="9" t="str">
        <f t="shared" si="133"/>
        <v>-</v>
      </c>
      <c r="K190" s="9" t="str">
        <f t="shared" si="133"/>
        <v>-</v>
      </c>
      <c r="L190" s="9" t="str">
        <f t="shared" si="133"/>
        <v>-</v>
      </c>
      <c r="M190" s="9" t="str">
        <f t="shared" si="133"/>
        <v>-</v>
      </c>
      <c r="N190" s="9" t="str">
        <f t="shared" si="133"/>
        <v>-</v>
      </c>
      <c r="O190" s="9" t="str">
        <f t="shared" si="133"/>
        <v>-</v>
      </c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36" hidden="1" x14ac:dyDescent="0.2">
      <c r="A191" s="18" t="s">
        <v>44</v>
      </c>
      <c r="B191" s="7">
        <f>B190-B189</f>
        <v>1</v>
      </c>
      <c r="C191" s="9" t="str">
        <f t="shared" ref="C191:O191" si="134">IF(RANK(C19,$C$13:$O$27)&lt;=$B$186,RANK(C19,$C$13:$O$27),"-")</f>
        <v>-</v>
      </c>
      <c r="D191" s="9" t="str">
        <f t="shared" si="134"/>
        <v>-</v>
      </c>
      <c r="E191" s="9" t="str">
        <f t="shared" si="134"/>
        <v>-</v>
      </c>
      <c r="F191" s="9" t="str">
        <f t="shared" si="134"/>
        <v>-</v>
      </c>
      <c r="G191" s="9" t="str">
        <f t="shared" si="134"/>
        <v>-</v>
      </c>
      <c r="H191" s="9" t="str">
        <f t="shared" si="134"/>
        <v>-</v>
      </c>
      <c r="I191" s="9" t="str">
        <f t="shared" si="134"/>
        <v>-</v>
      </c>
      <c r="J191" s="9" t="str">
        <f t="shared" si="134"/>
        <v>-</v>
      </c>
      <c r="K191" s="9" t="str">
        <f t="shared" si="134"/>
        <v>-</v>
      </c>
      <c r="L191" s="9" t="str">
        <f t="shared" si="134"/>
        <v>-</v>
      </c>
      <c r="M191" s="9" t="str">
        <f t="shared" si="134"/>
        <v>-</v>
      </c>
      <c r="N191" s="9" t="str">
        <f t="shared" si="134"/>
        <v>-</v>
      </c>
      <c r="O191" s="9" t="str">
        <f t="shared" si="134"/>
        <v>-</v>
      </c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36" hidden="1" x14ac:dyDescent="0.2">
      <c r="A192" s="18" t="s">
        <v>45</v>
      </c>
      <c r="B192" s="8">
        <f>IF(B190&lt;&gt;0,B191/B190,"-")</f>
        <v>0.5</v>
      </c>
      <c r="C192" s="9" t="str">
        <f t="shared" ref="C192:O192" si="135">IF(RANK(C20,$C$13:$O$27)&lt;=$B$186,RANK(C20,$C$13:$O$27),"-")</f>
        <v>-</v>
      </c>
      <c r="D192" s="9" t="str">
        <f t="shared" si="135"/>
        <v>-</v>
      </c>
      <c r="E192" s="9" t="str">
        <f t="shared" si="135"/>
        <v>-</v>
      </c>
      <c r="F192" s="9" t="str">
        <f t="shared" si="135"/>
        <v>-</v>
      </c>
      <c r="G192" s="9" t="str">
        <f t="shared" si="135"/>
        <v>-</v>
      </c>
      <c r="H192" s="9" t="str">
        <f t="shared" si="135"/>
        <v>-</v>
      </c>
      <c r="I192" s="9" t="str">
        <f t="shared" si="135"/>
        <v>-</v>
      </c>
      <c r="J192" s="9" t="str">
        <f t="shared" si="135"/>
        <v>-</v>
      </c>
      <c r="K192" s="9" t="str">
        <f t="shared" si="135"/>
        <v>-</v>
      </c>
      <c r="L192" s="9" t="str">
        <f t="shared" si="135"/>
        <v>-</v>
      </c>
      <c r="M192" s="9" t="str">
        <f t="shared" si="135"/>
        <v>-</v>
      </c>
      <c r="N192" s="9" t="str">
        <f t="shared" si="135"/>
        <v>-</v>
      </c>
      <c r="O192" s="9" t="str">
        <f t="shared" si="135"/>
        <v>-</v>
      </c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32" hidden="1" x14ac:dyDescent="0.2">
      <c r="C193" s="9" t="str">
        <f t="shared" ref="C193:O193" si="136">IF(RANK(C21,$C$13:$O$27)&lt;=$B$186,RANK(C21,$C$13:$O$27),"-")</f>
        <v>-</v>
      </c>
      <c r="D193" s="9" t="str">
        <f t="shared" si="136"/>
        <v>-</v>
      </c>
      <c r="E193" s="9" t="str">
        <f t="shared" si="136"/>
        <v>-</v>
      </c>
      <c r="F193" s="9" t="str">
        <f t="shared" si="136"/>
        <v>-</v>
      </c>
      <c r="G193" s="9" t="str">
        <f t="shared" si="136"/>
        <v>-</v>
      </c>
      <c r="H193" s="9" t="str">
        <f t="shared" si="136"/>
        <v>-</v>
      </c>
      <c r="I193" s="9" t="str">
        <f t="shared" si="136"/>
        <v>-</v>
      </c>
      <c r="J193" s="9" t="str">
        <f t="shared" si="136"/>
        <v>-</v>
      </c>
      <c r="K193" s="9" t="str">
        <f t="shared" si="136"/>
        <v>-</v>
      </c>
      <c r="L193" s="9" t="str">
        <f t="shared" si="136"/>
        <v>-</v>
      </c>
      <c r="M193" s="9" t="str">
        <f t="shared" si="136"/>
        <v>-</v>
      </c>
      <c r="N193" s="9" t="str">
        <f t="shared" si="136"/>
        <v>-</v>
      </c>
      <c r="O193" s="9" t="str">
        <f t="shared" si="136"/>
        <v>-</v>
      </c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32" hidden="1" x14ac:dyDescent="0.2">
      <c r="C194" s="9" t="str">
        <f t="shared" ref="C194:O194" si="137">IF(RANK(C22,$C$13:$O$27)&lt;=$B$186,RANK(C22,$C$13:$O$27),"-")</f>
        <v>-</v>
      </c>
      <c r="D194" s="9" t="str">
        <f t="shared" si="137"/>
        <v>-</v>
      </c>
      <c r="E194" s="9" t="str">
        <f t="shared" si="137"/>
        <v>-</v>
      </c>
      <c r="F194" s="9" t="str">
        <f t="shared" si="137"/>
        <v>-</v>
      </c>
      <c r="G194" s="9" t="str">
        <f t="shared" si="137"/>
        <v>-</v>
      </c>
      <c r="H194" s="9" t="str">
        <f t="shared" si="137"/>
        <v>-</v>
      </c>
      <c r="I194" s="9" t="str">
        <f t="shared" si="137"/>
        <v>-</v>
      </c>
      <c r="J194" s="9" t="str">
        <f t="shared" si="137"/>
        <v>-</v>
      </c>
      <c r="K194" s="9" t="str">
        <f t="shared" si="137"/>
        <v>-</v>
      </c>
      <c r="L194" s="9" t="str">
        <f t="shared" si="137"/>
        <v>-</v>
      </c>
      <c r="M194" s="9" t="str">
        <f t="shared" si="137"/>
        <v>-</v>
      </c>
      <c r="N194" s="9" t="str">
        <f t="shared" si="137"/>
        <v>-</v>
      </c>
      <c r="O194" s="9" t="str">
        <f t="shared" si="137"/>
        <v>-</v>
      </c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32" hidden="1" x14ac:dyDescent="0.2">
      <c r="C195" s="9" t="str">
        <f t="shared" ref="C195:O195" si="138">IF(RANK(C23,$C$13:$O$27)&lt;=$B$186,RANK(C23,$C$13:$O$27),"-")</f>
        <v>-</v>
      </c>
      <c r="D195" s="9" t="str">
        <f t="shared" si="138"/>
        <v>-</v>
      </c>
      <c r="E195" s="9" t="str">
        <f t="shared" si="138"/>
        <v>-</v>
      </c>
      <c r="F195" s="9" t="str">
        <f t="shared" si="138"/>
        <v>-</v>
      </c>
      <c r="G195" s="9" t="str">
        <f t="shared" si="138"/>
        <v>-</v>
      </c>
      <c r="H195" s="9" t="str">
        <f t="shared" si="138"/>
        <v>-</v>
      </c>
      <c r="I195" s="9" t="str">
        <f t="shared" si="138"/>
        <v>-</v>
      </c>
      <c r="J195" s="9" t="str">
        <f t="shared" si="138"/>
        <v>-</v>
      </c>
      <c r="K195" s="9" t="str">
        <f t="shared" si="138"/>
        <v>-</v>
      </c>
      <c r="L195" s="9" t="str">
        <f t="shared" si="138"/>
        <v>-</v>
      </c>
      <c r="M195" s="9" t="str">
        <f t="shared" si="138"/>
        <v>-</v>
      </c>
      <c r="N195" s="9" t="str">
        <f t="shared" si="138"/>
        <v>-</v>
      </c>
      <c r="O195" s="9" t="str">
        <f t="shared" si="138"/>
        <v>-</v>
      </c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32" ht="13.5" hidden="1" thickBot="1" x14ac:dyDescent="0.25"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32" s="22" customFormat="1" x14ac:dyDescent="0.2">
      <c r="A197" s="19" t="s">
        <v>29</v>
      </c>
      <c r="B197" s="27">
        <v>5</v>
      </c>
      <c r="C197" s="20">
        <f t="shared" ref="C197:O197" si="139">IF($B186=$B187,COUNT(C185:C195),COUNT(C185:C195)-SUMIF(C185:C195,$B188)/$B188)</f>
        <v>1</v>
      </c>
      <c r="D197" s="20">
        <f t="shared" si="139"/>
        <v>1</v>
      </c>
      <c r="E197" s="20">
        <f t="shared" si="139"/>
        <v>1</v>
      </c>
      <c r="F197" s="20">
        <f t="shared" si="139"/>
        <v>1</v>
      </c>
      <c r="G197" s="20">
        <f t="shared" si="139"/>
        <v>0</v>
      </c>
      <c r="H197" s="20">
        <f t="shared" si="139"/>
        <v>0</v>
      </c>
      <c r="I197" s="20">
        <f t="shared" si="139"/>
        <v>0</v>
      </c>
      <c r="J197" s="20">
        <f t="shared" si="139"/>
        <v>0</v>
      </c>
      <c r="K197" s="20">
        <f t="shared" si="139"/>
        <v>0</v>
      </c>
      <c r="L197" s="20">
        <f t="shared" si="139"/>
        <v>0</v>
      </c>
      <c r="M197" s="20">
        <f t="shared" si="139"/>
        <v>0</v>
      </c>
      <c r="N197" s="20">
        <f t="shared" si="139"/>
        <v>0</v>
      </c>
      <c r="O197" s="20">
        <f t="shared" si="139"/>
        <v>0</v>
      </c>
      <c r="P197" s="20">
        <f>SUM(C197:O197)</f>
        <v>4</v>
      </c>
      <c r="Q197" s="19" t="s">
        <v>63</v>
      </c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32" ht="13.5" thickBot="1" x14ac:dyDescent="0.25">
      <c r="A198" s="18" t="str">
        <f>IF(P198&gt;0,"im Los "&amp;TEXT(B190,"0")&amp;" für "&amp;TEXT(P198,"0"),"")</f>
        <v>im Los 2 für 1</v>
      </c>
      <c r="B198" s="7"/>
      <c r="C198" s="10">
        <f>IF($B187=$B186,"-",SUMIF(C185:C195,$B188)/$B188*$B192)</f>
        <v>0</v>
      </c>
      <c r="D198" s="10">
        <f t="shared" ref="D198:O198" si="140">IF($B187=$B186,"-",SUMIF(D185:D195,$B188)/$B188*$B192)</f>
        <v>0</v>
      </c>
      <c r="E198" s="10">
        <f t="shared" si="140"/>
        <v>0</v>
      </c>
      <c r="F198" s="10">
        <f t="shared" si="140"/>
        <v>0</v>
      </c>
      <c r="G198" s="10">
        <f t="shared" si="140"/>
        <v>0.5</v>
      </c>
      <c r="H198" s="10">
        <f t="shared" si="140"/>
        <v>0.5</v>
      </c>
      <c r="I198" s="10">
        <f t="shared" si="140"/>
        <v>0</v>
      </c>
      <c r="J198" s="10">
        <f t="shared" si="140"/>
        <v>0</v>
      </c>
      <c r="K198" s="10">
        <f t="shared" si="140"/>
        <v>0</v>
      </c>
      <c r="L198" s="10">
        <f t="shared" si="140"/>
        <v>0</v>
      </c>
      <c r="M198" s="10">
        <f t="shared" si="140"/>
        <v>0</v>
      </c>
      <c r="N198" s="10">
        <f t="shared" si="140"/>
        <v>0</v>
      </c>
      <c r="O198" s="10">
        <f t="shared" si="140"/>
        <v>0</v>
      </c>
      <c r="P198" s="9">
        <f>SUM(C198:O198)</f>
        <v>1</v>
      </c>
      <c r="Q198" s="17" t="s">
        <v>58</v>
      </c>
    </row>
    <row r="199" spans="1:32" s="28" customFormat="1" ht="13.5" thickBot="1" x14ac:dyDescent="0.25">
      <c r="A199" s="32" t="str">
        <f>"&gt; "&amp;A197</f>
        <v>&gt; VRRN Verband Region Rh.-Neckar</v>
      </c>
      <c r="B199" s="31">
        <f>SUM(C199:O199)</f>
        <v>5</v>
      </c>
      <c r="C199" s="29">
        <v>2</v>
      </c>
      <c r="D199" s="29">
        <v>1</v>
      </c>
      <c r="E199" s="29">
        <v>1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30" t="s">
        <v>82</v>
      </c>
      <c r="Q199" s="17" t="s">
        <v>51</v>
      </c>
      <c r="R199" s="17" t="s">
        <v>87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/>
      <c r="AE199"/>
      <c r="AF199"/>
    </row>
    <row r="200" spans="1:32" hidden="1" x14ac:dyDescent="0.2">
      <c r="B200" s="7"/>
      <c r="C200" s="13">
        <f t="shared" ref="C200:O200" si="141">C197/$B197</f>
        <v>0.2</v>
      </c>
      <c r="D200" s="13">
        <f t="shared" si="141"/>
        <v>0.2</v>
      </c>
      <c r="E200" s="13">
        <f t="shared" si="141"/>
        <v>0.2</v>
      </c>
      <c r="F200" s="13">
        <f t="shared" si="141"/>
        <v>0.2</v>
      </c>
      <c r="G200" s="13">
        <f t="shared" si="141"/>
        <v>0</v>
      </c>
      <c r="H200" s="13">
        <f t="shared" si="141"/>
        <v>0</v>
      </c>
      <c r="I200" s="13">
        <f t="shared" si="141"/>
        <v>0</v>
      </c>
      <c r="J200" s="13">
        <f t="shared" si="141"/>
        <v>0</v>
      </c>
      <c r="K200" s="13">
        <f t="shared" si="141"/>
        <v>0</v>
      </c>
      <c r="L200" s="13">
        <f t="shared" si="141"/>
        <v>0</v>
      </c>
      <c r="M200" s="13">
        <f t="shared" si="141"/>
        <v>0</v>
      </c>
      <c r="N200" s="13">
        <f t="shared" si="141"/>
        <v>0</v>
      </c>
      <c r="O200" s="13">
        <f t="shared" si="141"/>
        <v>0</v>
      </c>
      <c r="P200" s="13">
        <f>SUM(C200:O200)</f>
        <v>0.8</v>
      </c>
      <c r="Q200" s="17" t="s">
        <v>64</v>
      </c>
    </row>
    <row r="201" spans="1:32" hidden="1" x14ac:dyDescent="0.2">
      <c r="B201" s="7"/>
      <c r="C201" s="13">
        <f t="shared" ref="C201:O201" si="142">C200-C$8</f>
        <v>-8.1523354625699374E-3</v>
      </c>
      <c r="D201" s="13">
        <f t="shared" si="142"/>
        <v>2.7390649644680715E-2</v>
      </c>
      <c r="E201" s="13">
        <f t="shared" si="142"/>
        <v>3.306078934420642E-3</v>
      </c>
      <c r="F201" s="13">
        <f t="shared" si="142"/>
        <v>7.8537830628092928E-2</v>
      </c>
      <c r="G201" s="13">
        <f t="shared" si="142"/>
        <v>-7.6989318095704654E-2</v>
      </c>
      <c r="H201" s="13">
        <f t="shared" si="142"/>
        <v>-8.1044946156721517E-2</v>
      </c>
      <c r="I201" s="13">
        <f t="shared" si="142"/>
        <v>0</v>
      </c>
      <c r="J201" s="13">
        <f t="shared" si="142"/>
        <v>0</v>
      </c>
      <c r="K201" s="13">
        <f t="shared" si="142"/>
        <v>0</v>
      </c>
      <c r="L201" s="13">
        <f t="shared" si="142"/>
        <v>-6.7207246974013271E-2</v>
      </c>
      <c r="M201" s="13">
        <f t="shared" si="142"/>
        <v>-3.7453216967383601E-2</v>
      </c>
      <c r="N201" s="13">
        <f t="shared" si="142"/>
        <v>-3.8387495550801239E-2</v>
      </c>
      <c r="O201" s="13">
        <f t="shared" si="142"/>
        <v>0</v>
      </c>
      <c r="P201" s="13">
        <f>SUM(C201:O201)</f>
        <v>-0.19999999999999993</v>
      </c>
      <c r="Q201" s="17" t="s">
        <v>65</v>
      </c>
    </row>
    <row r="202" spans="1:32" x14ac:dyDescent="0.2">
      <c r="A202" s="17" t="s">
        <v>17</v>
      </c>
      <c r="B202" s="7">
        <f t="shared" ref="B202:P202" si="143">B197</f>
        <v>5</v>
      </c>
      <c r="C202" s="9">
        <f t="shared" si="143"/>
        <v>1</v>
      </c>
      <c r="D202" s="9">
        <f t="shared" si="143"/>
        <v>1</v>
      </c>
      <c r="E202" s="9">
        <f t="shared" si="143"/>
        <v>1</v>
      </c>
      <c r="F202" s="9">
        <f t="shared" si="143"/>
        <v>1</v>
      </c>
      <c r="G202" s="9">
        <f t="shared" si="143"/>
        <v>0</v>
      </c>
      <c r="H202" s="9">
        <f t="shared" si="143"/>
        <v>0</v>
      </c>
      <c r="I202" s="9">
        <f t="shared" si="143"/>
        <v>0</v>
      </c>
      <c r="J202" s="9">
        <f t="shared" si="143"/>
        <v>0</v>
      </c>
      <c r="K202" s="9">
        <f t="shared" si="143"/>
        <v>0</v>
      </c>
      <c r="L202" s="9">
        <f t="shared" si="143"/>
        <v>0</v>
      </c>
      <c r="M202" s="9">
        <f t="shared" si="143"/>
        <v>0</v>
      </c>
      <c r="N202" s="9">
        <f t="shared" si="143"/>
        <v>0</v>
      </c>
      <c r="O202" s="9">
        <f t="shared" si="143"/>
        <v>0</v>
      </c>
      <c r="P202" s="9">
        <f t="shared" si="143"/>
        <v>4</v>
      </c>
      <c r="Q202" s="17" t="s">
        <v>63</v>
      </c>
    </row>
    <row r="203" spans="1:32" ht="13.5" thickBot="1" x14ac:dyDescent="0.25">
      <c r="A203" s="18" t="str">
        <f>IF(P203&gt;0,"im Los "&amp;TEXT(B190,"0")&amp;" für "&amp;TEXT(P203,"0"),"")</f>
        <v>im Los 2 für 1</v>
      </c>
      <c r="B203" s="7"/>
      <c r="C203" s="10">
        <f t="shared" ref="C203:P203" si="144">C198</f>
        <v>0</v>
      </c>
      <c r="D203" s="10">
        <f t="shared" si="144"/>
        <v>0</v>
      </c>
      <c r="E203" s="10">
        <f t="shared" si="144"/>
        <v>0</v>
      </c>
      <c r="F203" s="10">
        <f t="shared" si="144"/>
        <v>0</v>
      </c>
      <c r="G203" s="10">
        <f t="shared" si="144"/>
        <v>0.5</v>
      </c>
      <c r="H203" s="10">
        <f t="shared" si="144"/>
        <v>0.5</v>
      </c>
      <c r="I203" s="10">
        <f t="shared" si="144"/>
        <v>0</v>
      </c>
      <c r="J203" s="10">
        <f t="shared" si="144"/>
        <v>0</v>
      </c>
      <c r="K203" s="10">
        <f t="shared" si="144"/>
        <v>0</v>
      </c>
      <c r="L203" s="10">
        <f t="shared" si="144"/>
        <v>0</v>
      </c>
      <c r="M203" s="10">
        <f t="shared" si="144"/>
        <v>0</v>
      </c>
      <c r="N203" s="10">
        <f t="shared" si="144"/>
        <v>0</v>
      </c>
      <c r="O203" s="10">
        <f t="shared" si="144"/>
        <v>0</v>
      </c>
      <c r="P203" s="9">
        <f t="shared" si="144"/>
        <v>1</v>
      </c>
      <c r="Q203" s="17" t="s">
        <v>58</v>
      </c>
    </row>
    <row r="204" spans="1:32" s="28" customFormat="1" ht="13.5" thickBot="1" x14ac:dyDescent="0.25">
      <c r="A204" s="32" t="str">
        <f>"&gt; "&amp;A202</f>
        <v>&gt; Ausländer- und Migration</v>
      </c>
      <c r="B204" s="31">
        <f>SUM(C204:O204)</f>
        <v>5</v>
      </c>
      <c r="C204" s="29">
        <v>1</v>
      </c>
      <c r="D204" s="29">
        <v>1</v>
      </c>
      <c r="E204" s="29">
        <v>1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1</v>
      </c>
      <c r="N204" s="29">
        <v>0</v>
      </c>
      <c r="O204" s="29">
        <v>0</v>
      </c>
      <c r="P204" s="30" t="s">
        <v>82</v>
      </c>
      <c r="Q204" s="17" t="s">
        <v>51</v>
      </c>
      <c r="R204" s="17" t="s">
        <v>89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/>
      <c r="AE204"/>
      <c r="AF204"/>
    </row>
    <row r="205" spans="1:32" x14ac:dyDescent="0.2">
      <c r="A205" s="17" t="s">
        <v>33</v>
      </c>
      <c r="B205" s="7">
        <f t="shared" ref="B205:P205" si="145">B202</f>
        <v>5</v>
      </c>
      <c r="C205" s="9">
        <f t="shared" si="145"/>
        <v>1</v>
      </c>
      <c r="D205" s="9">
        <f t="shared" si="145"/>
        <v>1</v>
      </c>
      <c r="E205" s="9">
        <f t="shared" si="145"/>
        <v>1</v>
      </c>
      <c r="F205" s="9">
        <f t="shared" si="145"/>
        <v>1</v>
      </c>
      <c r="G205" s="9">
        <f t="shared" si="145"/>
        <v>0</v>
      </c>
      <c r="H205" s="9">
        <f t="shared" si="145"/>
        <v>0</v>
      </c>
      <c r="I205" s="9">
        <f t="shared" si="145"/>
        <v>0</v>
      </c>
      <c r="J205" s="9">
        <f t="shared" si="145"/>
        <v>0</v>
      </c>
      <c r="K205" s="9">
        <f t="shared" si="145"/>
        <v>0</v>
      </c>
      <c r="L205" s="9">
        <f t="shared" si="145"/>
        <v>0</v>
      </c>
      <c r="M205" s="9">
        <f t="shared" si="145"/>
        <v>0</v>
      </c>
      <c r="N205" s="9">
        <f t="shared" si="145"/>
        <v>0</v>
      </c>
      <c r="O205" s="9">
        <f t="shared" si="145"/>
        <v>0</v>
      </c>
      <c r="P205" s="9">
        <f t="shared" si="145"/>
        <v>4</v>
      </c>
      <c r="Q205" s="17" t="s">
        <v>63</v>
      </c>
    </row>
    <row r="206" spans="1:32" ht="13.5" thickBot="1" x14ac:dyDescent="0.25">
      <c r="A206" s="18" t="str">
        <f>IF(P206&gt;0,"im Los "&amp;TEXT(B190,"0")&amp;" für "&amp;TEXT(P206,"0"),"")</f>
        <v>im Los 2 für 1</v>
      </c>
      <c r="B206" s="7"/>
      <c r="C206" s="10">
        <f t="shared" ref="C206:P206" si="146">C203</f>
        <v>0</v>
      </c>
      <c r="D206" s="10">
        <f t="shared" si="146"/>
        <v>0</v>
      </c>
      <c r="E206" s="10">
        <f t="shared" si="146"/>
        <v>0</v>
      </c>
      <c r="F206" s="10">
        <f t="shared" si="146"/>
        <v>0</v>
      </c>
      <c r="G206" s="10">
        <f t="shared" si="146"/>
        <v>0.5</v>
      </c>
      <c r="H206" s="10">
        <f t="shared" si="146"/>
        <v>0.5</v>
      </c>
      <c r="I206" s="10">
        <f t="shared" si="146"/>
        <v>0</v>
      </c>
      <c r="J206" s="10">
        <f t="shared" si="146"/>
        <v>0</v>
      </c>
      <c r="K206" s="10">
        <f t="shared" si="146"/>
        <v>0</v>
      </c>
      <c r="L206" s="10">
        <f t="shared" si="146"/>
        <v>0</v>
      </c>
      <c r="M206" s="10">
        <f t="shared" si="146"/>
        <v>0</v>
      </c>
      <c r="N206" s="10">
        <f t="shared" si="146"/>
        <v>0</v>
      </c>
      <c r="O206" s="10">
        <f t="shared" si="146"/>
        <v>0</v>
      </c>
      <c r="P206" s="9">
        <f t="shared" si="146"/>
        <v>1</v>
      </c>
      <c r="Q206" s="17" t="s">
        <v>58</v>
      </c>
    </row>
    <row r="207" spans="1:32" s="28" customFormat="1" ht="13.5" thickBot="1" x14ac:dyDescent="0.25">
      <c r="A207" s="32" t="str">
        <f>"&gt; "&amp;A205</f>
        <v>&gt; Stadt Heidelberg Stiftung</v>
      </c>
      <c r="B207" s="31">
        <f>SUM(C207:O207)</f>
        <v>5</v>
      </c>
      <c r="C207" s="29">
        <v>1</v>
      </c>
      <c r="D207" s="29">
        <v>1</v>
      </c>
      <c r="E207" s="29">
        <v>1</v>
      </c>
      <c r="F207" s="29">
        <v>1</v>
      </c>
      <c r="G207" s="29">
        <v>1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30" t="s">
        <v>82</v>
      </c>
      <c r="Q207" s="17" t="s">
        <v>51</v>
      </c>
      <c r="R207" s="17" t="s">
        <v>88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/>
      <c r="AE207"/>
      <c r="AF207"/>
    </row>
    <row r="208" spans="1:32" x14ac:dyDescent="0.2">
      <c r="A208" s="17" t="s">
        <v>31</v>
      </c>
      <c r="B208" s="7">
        <f t="shared" ref="B208:P208" si="147">B202</f>
        <v>5</v>
      </c>
      <c r="C208" s="9">
        <f t="shared" si="147"/>
        <v>1</v>
      </c>
      <c r="D208" s="9">
        <f t="shared" si="147"/>
        <v>1</v>
      </c>
      <c r="E208" s="9">
        <f t="shared" si="147"/>
        <v>1</v>
      </c>
      <c r="F208" s="9">
        <f t="shared" si="147"/>
        <v>1</v>
      </c>
      <c r="G208" s="9">
        <f t="shared" si="147"/>
        <v>0</v>
      </c>
      <c r="H208" s="9">
        <f t="shared" si="147"/>
        <v>0</v>
      </c>
      <c r="I208" s="9">
        <f t="shared" si="147"/>
        <v>0</v>
      </c>
      <c r="J208" s="9">
        <f t="shared" si="147"/>
        <v>0</v>
      </c>
      <c r="K208" s="9">
        <f t="shared" si="147"/>
        <v>0</v>
      </c>
      <c r="L208" s="9">
        <f t="shared" si="147"/>
        <v>0</v>
      </c>
      <c r="M208" s="9">
        <f t="shared" si="147"/>
        <v>0</v>
      </c>
      <c r="N208" s="9">
        <f t="shared" si="147"/>
        <v>0</v>
      </c>
      <c r="O208" s="9">
        <f t="shared" si="147"/>
        <v>0</v>
      </c>
      <c r="P208" s="9">
        <f t="shared" si="147"/>
        <v>4</v>
      </c>
      <c r="Q208" s="17" t="s">
        <v>63</v>
      </c>
    </row>
    <row r="209" spans="1:32" ht="13.5" thickBot="1" x14ac:dyDescent="0.25">
      <c r="A209" s="18" t="str">
        <f>IF(P209&gt;0,"im Los "&amp;TEXT(B187,"0")&amp;" für "&amp;TEXT(P209,"0"),"")</f>
        <v>im Los 6 für 1</v>
      </c>
      <c r="B209" s="7"/>
      <c r="C209" s="10">
        <f t="shared" ref="C209:P209" si="148">C203</f>
        <v>0</v>
      </c>
      <c r="D209" s="10">
        <f t="shared" si="148"/>
        <v>0</v>
      </c>
      <c r="E209" s="10">
        <f t="shared" si="148"/>
        <v>0</v>
      </c>
      <c r="F209" s="10">
        <f t="shared" si="148"/>
        <v>0</v>
      </c>
      <c r="G209" s="10">
        <f t="shared" si="148"/>
        <v>0.5</v>
      </c>
      <c r="H209" s="10">
        <f t="shared" si="148"/>
        <v>0.5</v>
      </c>
      <c r="I209" s="10">
        <f t="shared" si="148"/>
        <v>0</v>
      </c>
      <c r="J209" s="10">
        <f t="shared" si="148"/>
        <v>0</v>
      </c>
      <c r="K209" s="10">
        <f t="shared" si="148"/>
        <v>0</v>
      </c>
      <c r="L209" s="10">
        <f t="shared" si="148"/>
        <v>0</v>
      </c>
      <c r="M209" s="10">
        <f t="shared" si="148"/>
        <v>0</v>
      </c>
      <c r="N209" s="10">
        <f t="shared" si="148"/>
        <v>0</v>
      </c>
      <c r="O209" s="10">
        <f t="shared" si="148"/>
        <v>0</v>
      </c>
      <c r="P209" s="9">
        <f t="shared" si="148"/>
        <v>1</v>
      </c>
      <c r="Q209" s="17" t="s">
        <v>58</v>
      </c>
    </row>
    <row r="210" spans="1:32" s="28" customFormat="1" ht="13.5" thickBot="1" x14ac:dyDescent="0.25">
      <c r="A210" s="32" t="str">
        <f>"&gt; "&amp;A208</f>
        <v>&gt; Karlstorbahnhof</v>
      </c>
      <c r="B210" s="31">
        <f>SUM(C210:O210)</f>
        <v>5</v>
      </c>
      <c r="C210" s="29">
        <v>1</v>
      </c>
      <c r="D210" s="29">
        <v>1</v>
      </c>
      <c r="E210" s="29">
        <v>1</v>
      </c>
      <c r="F210" s="29">
        <v>1</v>
      </c>
      <c r="G210" s="29">
        <v>0</v>
      </c>
      <c r="H210" s="29">
        <v>1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30" t="s">
        <v>82</v>
      </c>
      <c r="Q210" s="17" t="s">
        <v>51</v>
      </c>
      <c r="R210" s="17" t="s">
        <v>90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/>
      <c r="AE210"/>
      <c r="AF210"/>
    </row>
    <row r="211" spans="1:32" x14ac:dyDescent="0.2">
      <c r="A211" s="17" t="s">
        <v>34</v>
      </c>
      <c r="B211" s="7">
        <f t="shared" ref="B211:P211" si="149">B205</f>
        <v>5</v>
      </c>
      <c r="C211" s="9">
        <f t="shared" si="149"/>
        <v>1</v>
      </c>
      <c r="D211" s="9">
        <f t="shared" si="149"/>
        <v>1</v>
      </c>
      <c r="E211" s="9">
        <f t="shared" si="149"/>
        <v>1</v>
      </c>
      <c r="F211" s="9">
        <f t="shared" si="149"/>
        <v>1</v>
      </c>
      <c r="G211" s="9">
        <f t="shared" si="149"/>
        <v>0</v>
      </c>
      <c r="H211" s="9">
        <f t="shared" si="149"/>
        <v>0</v>
      </c>
      <c r="I211" s="9">
        <f t="shared" si="149"/>
        <v>0</v>
      </c>
      <c r="J211" s="9">
        <f t="shared" si="149"/>
        <v>0</v>
      </c>
      <c r="K211" s="9">
        <f t="shared" si="149"/>
        <v>0</v>
      </c>
      <c r="L211" s="9">
        <f t="shared" si="149"/>
        <v>0</v>
      </c>
      <c r="M211" s="9">
        <f t="shared" si="149"/>
        <v>0</v>
      </c>
      <c r="N211" s="9">
        <f t="shared" si="149"/>
        <v>0</v>
      </c>
      <c r="O211" s="9">
        <f t="shared" si="149"/>
        <v>0</v>
      </c>
      <c r="P211" s="9">
        <f t="shared" si="149"/>
        <v>4</v>
      </c>
      <c r="Q211" s="17" t="s">
        <v>63</v>
      </c>
    </row>
    <row r="212" spans="1:32" ht="13.5" thickBot="1" x14ac:dyDescent="0.25">
      <c r="A212" s="18" t="str">
        <f>IF(P212&gt;0,"im Los "&amp;TEXT(B190,"0")&amp;" für "&amp;TEXT(P212,"0"),"")</f>
        <v>im Los 2 für 1</v>
      </c>
      <c r="B212" s="7"/>
      <c r="C212" s="10">
        <f t="shared" ref="C212:P212" si="150">C206</f>
        <v>0</v>
      </c>
      <c r="D212" s="10">
        <f t="shared" si="150"/>
        <v>0</v>
      </c>
      <c r="E212" s="10">
        <f t="shared" si="150"/>
        <v>0</v>
      </c>
      <c r="F212" s="10">
        <f t="shared" si="150"/>
        <v>0</v>
      </c>
      <c r="G212" s="10">
        <f t="shared" si="150"/>
        <v>0.5</v>
      </c>
      <c r="H212" s="10">
        <f t="shared" si="150"/>
        <v>0.5</v>
      </c>
      <c r="I212" s="10">
        <f t="shared" si="150"/>
        <v>0</v>
      </c>
      <c r="J212" s="10">
        <f t="shared" si="150"/>
        <v>0</v>
      </c>
      <c r="K212" s="10">
        <f t="shared" si="150"/>
        <v>0</v>
      </c>
      <c r="L212" s="10">
        <f t="shared" si="150"/>
        <v>0</v>
      </c>
      <c r="M212" s="10">
        <f t="shared" si="150"/>
        <v>0</v>
      </c>
      <c r="N212" s="10">
        <f t="shared" si="150"/>
        <v>0</v>
      </c>
      <c r="O212" s="10">
        <f t="shared" si="150"/>
        <v>0</v>
      </c>
      <c r="P212" s="9">
        <f t="shared" si="150"/>
        <v>1</v>
      </c>
      <c r="Q212" s="17" t="s">
        <v>58</v>
      </c>
    </row>
    <row r="213" spans="1:32" s="28" customFormat="1" ht="13.5" thickBot="1" x14ac:dyDescent="0.25">
      <c r="A213" s="32" t="str">
        <f>"&gt; "&amp;A211</f>
        <v>&gt; Kuratorium Hotelfachschule</v>
      </c>
      <c r="B213" s="31">
        <f>SUM(C213:O213)</f>
        <v>5</v>
      </c>
      <c r="C213" s="29">
        <v>1</v>
      </c>
      <c r="D213" s="29">
        <v>1</v>
      </c>
      <c r="E213" s="29">
        <v>1</v>
      </c>
      <c r="F213" s="29">
        <v>1</v>
      </c>
      <c r="G213" s="29">
        <v>1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30" t="s">
        <v>82</v>
      </c>
      <c r="Q213" s="17" t="s">
        <v>51</v>
      </c>
      <c r="R213" s="17" t="s">
        <v>90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/>
      <c r="AE213"/>
      <c r="AF213"/>
    </row>
    <row r="214" spans="1:32" x14ac:dyDescent="0.2">
      <c r="A214" s="17" t="s">
        <v>35</v>
      </c>
      <c r="B214" s="7">
        <f>B211</f>
        <v>5</v>
      </c>
      <c r="C214" s="9">
        <f t="shared" ref="C214:P214" si="151">C211</f>
        <v>1</v>
      </c>
      <c r="D214" s="9">
        <f t="shared" si="151"/>
        <v>1</v>
      </c>
      <c r="E214" s="9">
        <f t="shared" si="151"/>
        <v>1</v>
      </c>
      <c r="F214" s="9">
        <f t="shared" si="151"/>
        <v>1</v>
      </c>
      <c r="G214" s="9">
        <f t="shared" si="151"/>
        <v>0</v>
      </c>
      <c r="H214" s="9">
        <f t="shared" si="151"/>
        <v>0</v>
      </c>
      <c r="I214" s="9">
        <f t="shared" si="151"/>
        <v>0</v>
      </c>
      <c r="J214" s="9">
        <f t="shared" si="151"/>
        <v>0</v>
      </c>
      <c r="K214" s="9">
        <f t="shared" si="151"/>
        <v>0</v>
      </c>
      <c r="L214" s="9">
        <f t="shared" si="151"/>
        <v>0</v>
      </c>
      <c r="M214" s="9">
        <f t="shared" si="151"/>
        <v>0</v>
      </c>
      <c r="N214" s="9">
        <f t="shared" si="151"/>
        <v>0</v>
      </c>
      <c r="O214" s="9">
        <f t="shared" si="151"/>
        <v>0</v>
      </c>
      <c r="P214" s="9">
        <f t="shared" si="151"/>
        <v>4</v>
      </c>
      <c r="Q214" s="17" t="s">
        <v>63</v>
      </c>
    </row>
    <row r="215" spans="1:32" ht="13.5" thickBot="1" x14ac:dyDescent="0.25">
      <c r="A215" s="18" t="str">
        <f>IF(P215&gt;0,"im Los "&amp;TEXT(B190,"0")&amp;" für "&amp;TEXT(P215,"0"),"")</f>
        <v>im Los 2 für 1</v>
      </c>
      <c r="B215" s="7"/>
      <c r="C215" s="10">
        <f t="shared" ref="C215:P215" si="152">C212</f>
        <v>0</v>
      </c>
      <c r="D215" s="10">
        <f t="shared" si="152"/>
        <v>0</v>
      </c>
      <c r="E215" s="10">
        <f t="shared" si="152"/>
        <v>0</v>
      </c>
      <c r="F215" s="10">
        <f t="shared" si="152"/>
        <v>0</v>
      </c>
      <c r="G215" s="10">
        <f t="shared" si="152"/>
        <v>0.5</v>
      </c>
      <c r="H215" s="10">
        <f t="shared" si="152"/>
        <v>0.5</v>
      </c>
      <c r="I215" s="10">
        <f t="shared" si="152"/>
        <v>0</v>
      </c>
      <c r="J215" s="10">
        <f t="shared" si="152"/>
        <v>0</v>
      </c>
      <c r="K215" s="10">
        <f t="shared" si="152"/>
        <v>0</v>
      </c>
      <c r="L215" s="10">
        <f t="shared" si="152"/>
        <v>0</v>
      </c>
      <c r="M215" s="10">
        <f t="shared" si="152"/>
        <v>0</v>
      </c>
      <c r="N215" s="10">
        <f t="shared" si="152"/>
        <v>0</v>
      </c>
      <c r="O215" s="10">
        <f t="shared" si="152"/>
        <v>0</v>
      </c>
      <c r="P215" s="9">
        <f t="shared" si="152"/>
        <v>1</v>
      </c>
      <c r="Q215" s="17" t="s">
        <v>58</v>
      </c>
    </row>
    <row r="216" spans="1:32" s="28" customFormat="1" ht="13.5" thickBot="1" x14ac:dyDescent="0.25">
      <c r="A216" s="32" t="str">
        <f>"&gt; "&amp;A214</f>
        <v>&gt; Tiergarten GmbH</v>
      </c>
      <c r="B216" s="31">
        <f>SUM(C216:O216)</f>
        <v>5</v>
      </c>
      <c r="C216" s="29">
        <v>1</v>
      </c>
      <c r="D216" s="29">
        <v>1</v>
      </c>
      <c r="E216" s="29">
        <v>1</v>
      </c>
      <c r="F216" s="29">
        <v>1</v>
      </c>
      <c r="G216" s="29">
        <v>0</v>
      </c>
      <c r="H216" s="29">
        <v>1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30" t="s">
        <v>82</v>
      </c>
      <c r="Q216" s="17" t="s">
        <v>51</v>
      </c>
      <c r="R216" s="17" t="s">
        <v>91</v>
      </c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/>
      <c r="AE216"/>
      <c r="AF216"/>
    </row>
    <row r="217" spans="1:32" hidden="1" x14ac:dyDescent="0.2">
      <c r="A217" s="17" t="s">
        <v>8</v>
      </c>
      <c r="C217" s="9">
        <f t="shared" ref="C217:O217" si="153">IF(RANK(C13,$C$13:$O$27)&lt;=$B$218,RANK(C13,$C$13:$O$27),"-")</f>
        <v>1</v>
      </c>
      <c r="D217" s="9">
        <f t="shared" si="153"/>
        <v>3</v>
      </c>
      <c r="E217" s="9">
        <f t="shared" si="153"/>
        <v>1</v>
      </c>
      <c r="F217" s="9">
        <f t="shared" si="153"/>
        <v>4</v>
      </c>
      <c r="G217" s="9" t="str">
        <f t="shared" si="153"/>
        <v>-</v>
      </c>
      <c r="H217" s="9" t="str">
        <f t="shared" si="153"/>
        <v>-</v>
      </c>
      <c r="I217" s="9" t="str">
        <f t="shared" si="153"/>
        <v>-</v>
      </c>
      <c r="J217" s="9" t="str">
        <f t="shared" si="153"/>
        <v>-</v>
      </c>
      <c r="K217" s="9" t="str">
        <f t="shared" si="153"/>
        <v>-</v>
      </c>
      <c r="L217" s="9" t="str">
        <f t="shared" si="153"/>
        <v>-</v>
      </c>
      <c r="M217" s="9" t="str">
        <f t="shared" si="153"/>
        <v>-</v>
      </c>
      <c r="N217" s="9" t="str">
        <f t="shared" si="153"/>
        <v>-</v>
      </c>
      <c r="O217" s="9" t="str">
        <f t="shared" si="153"/>
        <v>-</v>
      </c>
    </row>
    <row r="218" spans="1:32" hidden="1" x14ac:dyDescent="0.2">
      <c r="A218" s="18" t="s">
        <v>42</v>
      </c>
      <c r="B218" s="6">
        <f>B229</f>
        <v>4</v>
      </c>
      <c r="C218" s="9" t="str">
        <f t="shared" ref="C218:O218" si="154">IF(RANK(C14,$C$13:$O$27)&lt;=$B$218,RANK(C14,$C$13:$O$27),"-")</f>
        <v>-</v>
      </c>
      <c r="D218" s="9" t="str">
        <f t="shared" si="154"/>
        <v>-</v>
      </c>
      <c r="E218" s="9" t="str">
        <f t="shared" si="154"/>
        <v>-</v>
      </c>
      <c r="F218" s="9" t="str">
        <f t="shared" si="154"/>
        <v>-</v>
      </c>
      <c r="G218" s="9" t="str">
        <f t="shared" si="154"/>
        <v>-</v>
      </c>
      <c r="H218" s="9" t="str">
        <f t="shared" si="154"/>
        <v>-</v>
      </c>
      <c r="I218" s="9" t="str">
        <f t="shared" si="154"/>
        <v>-</v>
      </c>
      <c r="J218" s="9" t="str">
        <f t="shared" si="154"/>
        <v>-</v>
      </c>
      <c r="K218" s="9" t="str">
        <f t="shared" si="154"/>
        <v>-</v>
      </c>
      <c r="L218" s="9" t="str">
        <f t="shared" si="154"/>
        <v>-</v>
      </c>
      <c r="M218" s="9" t="str">
        <f t="shared" si="154"/>
        <v>-</v>
      </c>
      <c r="N218" s="9" t="str">
        <f t="shared" si="154"/>
        <v>-</v>
      </c>
      <c r="O218" s="9" t="str">
        <f t="shared" si="154"/>
        <v>-</v>
      </c>
    </row>
    <row r="219" spans="1:32" hidden="1" x14ac:dyDescent="0.2">
      <c r="A219" s="18" t="s">
        <v>39</v>
      </c>
      <c r="B219" s="1">
        <f>COUNT(C217:O227)</f>
        <v>4</v>
      </c>
      <c r="C219" s="9" t="str">
        <f t="shared" ref="C219:O219" si="155">IF(RANK(C15,$C$13:$O$27)&lt;=$B$218,RANK(C15,$C$13:$O$27),"-")</f>
        <v>-</v>
      </c>
      <c r="D219" s="9" t="str">
        <f t="shared" si="155"/>
        <v>-</v>
      </c>
      <c r="E219" s="9" t="str">
        <f t="shared" si="155"/>
        <v>-</v>
      </c>
      <c r="F219" s="9" t="str">
        <f t="shared" si="155"/>
        <v>-</v>
      </c>
      <c r="G219" s="9" t="str">
        <f t="shared" si="155"/>
        <v>-</v>
      </c>
      <c r="H219" s="9" t="str">
        <f t="shared" si="155"/>
        <v>-</v>
      </c>
      <c r="I219" s="9" t="str">
        <f t="shared" si="155"/>
        <v>-</v>
      </c>
      <c r="J219" s="9" t="str">
        <f t="shared" si="155"/>
        <v>-</v>
      </c>
      <c r="K219" s="9" t="str">
        <f t="shared" si="155"/>
        <v>-</v>
      </c>
      <c r="L219" s="9" t="str">
        <f t="shared" si="155"/>
        <v>-</v>
      </c>
      <c r="M219" s="9" t="str">
        <f t="shared" si="155"/>
        <v>-</v>
      </c>
      <c r="N219" s="9" t="str">
        <f t="shared" si="155"/>
        <v>-</v>
      </c>
      <c r="O219" s="9" t="str">
        <f t="shared" si="155"/>
        <v>-</v>
      </c>
    </row>
    <row r="220" spans="1:32" hidden="1" x14ac:dyDescent="0.2">
      <c r="A220" s="18" t="s">
        <v>40</v>
      </c>
      <c r="B220" s="1">
        <f>MAX(C217:O227)</f>
        <v>4</v>
      </c>
      <c r="C220" s="9" t="str">
        <f t="shared" ref="C220:O220" si="156">IF(RANK(C16,$C$13:$O$27)&lt;=$B$218,RANK(C16,$C$13:$O$27),"-")</f>
        <v>-</v>
      </c>
      <c r="D220" s="9" t="str">
        <f t="shared" si="156"/>
        <v>-</v>
      </c>
      <c r="E220" s="9" t="str">
        <f t="shared" si="156"/>
        <v>-</v>
      </c>
      <c r="F220" s="9" t="str">
        <f t="shared" si="156"/>
        <v>-</v>
      </c>
      <c r="G220" s="9" t="str">
        <f t="shared" si="156"/>
        <v>-</v>
      </c>
      <c r="H220" s="9" t="str">
        <f t="shared" si="156"/>
        <v>-</v>
      </c>
      <c r="I220" s="9" t="str">
        <f t="shared" si="156"/>
        <v>-</v>
      </c>
      <c r="J220" s="9" t="str">
        <f t="shared" si="156"/>
        <v>-</v>
      </c>
      <c r="K220" s="9" t="str">
        <f t="shared" si="156"/>
        <v>-</v>
      </c>
      <c r="L220" s="9" t="str">
        <f t="shared" si="156"/>
        <v>-</v>
      </c>
      <c r="M220" s="9" t="str">
        <f t="shared" si="156"/>
        <v>-</v>
      </c>
      <c r="N220" s="9" t="str">
        <f t="shared" si="156"/>
        <v>-</v>
      </c>
      <c r="O220" s="9" t="str">
        <f t="shared" si="156"/>
        <v>-</v>
      </c>
    </row>
    <row r="221" spans="1:32" hidden="1" x14ac:dyDescent="0.2">
      <c r="A221" s="18" t="s">
        <v>41</v>
      </c>
      <c r="B221" s="7">
        <f>B219-B218</f>
        <v>0</v>
      </c>
      <c r="C221" s="9" t="str">
        <f t="shared" ref="C221:O221" si="157">IF(RANK(C17,$C$13:$O$27)&lt;=$B$218,RANK(C17,$C$13:$O$27),"-")</f>
        <v>-</v>
      </c>
      <c r="D221" s="9" t="str">
        <f t="shared" si="157"/>
        <v>-</v>
      </c>
      <c r="E221" s="9" t="str">
        <f t="shared" si="157"/>
        <v>-</v>
      </c>
      <c r="F221" s="9" t="str">
        <f t="shared" si="157"/>
        <v>-</v>
      </c>
      <c r="G221" s="9" t="str">
        <f t="shared" si="157"/>
        <v>-</v>
      </c>
      <c r="H221" s="9" t="str">
        <f t="shared" si="157"/>
        <v>-</v>
      </c>
      <c r="I221" s="9" t="str">
        <f t="shared" si="157"/>
        <v>-</v>
      </c>
      <c r="J221" s="9" t="str">
        <f t="shared" si="157"/>
        <v>-</v>
      </c>
      <c r="K221" s="9" t="str">
        <f t="shared" si="157"/>
        <v>-</v>
      </c>
      <c r="L221" s="9" t="str">
        <f t="shared" si="157"/>
        <v>-</v>
      </c>
      <c r="M221" s="9" t="str">
        <f t="shared" si="157"/>
        <v>-</v>
      </c>
      <c r="N221" s="9" t="str">
        <f t="shared" si="157"/>
        <v>-</v>
      </c>
      <c r="O221" s="9" t="str">
        <f t="shared" si="157"/>
        <v>-</v>
      </c>
    </row>
    <row r="222" spans="1:32" hidden="1" x14ac:dyDescent="0.2">
      <c r="A222" s="18" t="s">
        <v>43</v>
      </c>
      <c r="B222" s="7">
        <f>IF(B219=B218,0,SUMIF(C217:O227,B220)/B220)</f>
        <v>0</v>
      </c>
      <c r="C222" s="9" t="str">
        <f t="shared" ref="C222:O222" si="158">IF(RANK(C18,$C$13:$O$27)&lt;=$B$218,RANK(C18,$C$13:$O$27),"-")</f>
        <v>-</v>
      </c>
      <c r="D222" s="9" t="str">
        <f t="shared" si="158"/>
        <v>-</v>
      </c>
      <c r="E222" s="9" t="str">
        <f t="shared" si="158"/>
        <v>-</v>
      </c>
      <c r="F222" s="9" t="str">
        <f t="shared" si="158"/>
        <v>-</v>
      </c>
      <c r="G222" s="9" t="str">
        <f t="shared" si="158"/>
        <v>-</v>
      </c>
      <c r="H222" s="9" t="str">
        <f t="shared" si="158"/>
        <v>-</v>
      </c>
      <c r="I222" s="9" t="str">
        <f t="shared" si="158"/>
        <v>-</v>
      </c>
      <c r="J222" s="9" t="str">
        <f t="shared" si="158"/>
        <v>-</v>
      </c>
      <c r="K222" s="9" t="str">
        <f t="shared" si="158"/>
        <v>-</v>
      </c>
      <c r="L222" s="9" t="str">
        <f t="shared" si="158"/>
        <v>-</v>
      </c>
      <c r="M222" s="9" t="str">
        <f t="shared" si="158"/>
        <v>-</v>
      </c>
      <c r="N222" s="9" t="str">
        <f t="shared" si="158"/>
        <v>-</v>
      </c>
      <c r="O222" s="9" t="str">
        <f t="shared" si="158"/>
        <v>-</v>
      </c>
    </row>
    <row r="223" spans="1:32" hidden="1" x14ac:dyDescent="0.2">
      <c r="A223" s="18" t="s">
        <v>44</v>
      </c>
      <c r="B223" s="7">
        <f>B222-B221</f>
        <v>0</v>
      </c>
      <c r="C223" s="9" t="str">
        <f t="shared" ref="C223:O223" si="159">IF(RANK(C19,$C$13:$O$27)&lt;=$B$218,RANK(C19,$C$13:$O$27),"-")</f>
        <v>-</v>
      </c>
      <c r="D223" s="9" t="str">
        <f t="shared" si="159"/>
        <v>-</v>
      </c>
      <c r="E223" s="9" t="str">
        <f t="shared" si="159"/>
        <v>-</v>
      </c>
      <c r="F223" s="9" t="str">
        <f t="shared" si="159"/>
        <v>-</v>
      </c>
      <c r="G223" s="9" t="str">
        <f t="shared" si="159"/>
        <v>-</v>
      </c>
      <c r="H223" s="9" t="str">
        <f t="shared" si="159"/>
        <v>-</v>
      </c>
      <c r="I223" s="9" t="str">
        <f t="shared" si="159"/>
        <v>-</v>
      </c>
      <c r="J223" s="9" t="str">
        <f t="shared" si="159"/>
        <v>-</v>
      </c>
      <c r="K223" s="9" t="str">
        <f t="shared" si="159"/>
        <v>-</v>
      </c>
      <c r="L223" s="9" t="str">
        <f t="shared" si="159"/>
        <v>-</v>
      </c>
      <c r="M223" s="9" t="str">
        <f t="shared" si="159"/>
        <v>-</v>
      </c>
      <c r="N223" s="9" t="str">
        <f t="shared" si="159"/>
        <v>-</v>
      </c>
      <c r="O223" s="9" t="str">
        <f t="shared" si="159"/>
        <v>-</v>
      </c>
    </row>
    <row r="224" spans="1:32" hidden="1" x14ac:dyDescent="0.2">
      <c r="A224" s="18" t="s">
        <v>45</v>
      </c>
      <c r="B224" s="8" t="str">
        <f>IF(B222&lt;&gt;0,B223/B222,"-")</f>
        <v>-</v>
      </c>
      <c r="C224" s="9" t="str">
        <f t="shared" ref="C224:O224" si="160">IF(RANK(C20,$C$13:$O$27)&lt;=$B$218,RANK(C20,$C$13:$O$27),"-")</f>
        <v>-</v>
      </c>
      <c r="D224" s="9" t="str">
        <f t="shared" si="160"/>
        <v>-</v>
      </c>
      <c r="E224" s="9" t="str">
        <f t="shared" si="160"/>
        <v>-</v>
      </c>
      <c r="F224" s="9" t="str">
        <f t="shared" si="160"/>
        <v>-</v>
      </c>
      <c r="G224" s="9" t="str">
        <f t="shared" si="160"/>
        <v>-</v>
      </c>
      <c r="H224" s="9" t="str">
        <f t="shared" si="160"/>
        <v>-</v>
      </c>
      <c r="I224" s="9" t="str">
        <f t="shared" si="160"/>
        <v>-</v>
      </c>
      <c r="J224" s="9" t="str">
        <f t="shared" si="160"/>
        <v>-</v>
      </c>
      <c r="K224" s="9" t="str">
        <f t="shared" si="160"/>
        <v>-</v>
      </c>
      <c r="L224" s="9" t="str">
        <f t="shared" si="160"/>
        <v>-</v>
      </c>
      <c r="M224" s="9" t="str">
        <f t="shared" si="160"/>
        <v>-</v>
      </c>
      <c r="N224" s="9" t="str">
        <f t="shared" si="160"/>
        <v>-</v>
      </c>
      <c r="O224" s="9" t="str">
        <f t="shared" si="160"/>
        <v>-</v>
      </c>
    </row>
    <row r="225" spans="1:32" hidden="1" x14ac:dyDescent="0.2">
      <c r="C225" s="9" t="str">
        <f t="shared" ref="C225:O225" si="161">IF(RANK(C21,$C$13:$O$27)&lt;=$B$218,RANK(C21,$C$13:$O$27),"-")</f>
        <v>-</v>
      </c>
      <c r="D225" s="9" t="str">
        <f t="shared" si="161"/>
        <v>-</v>
      </c>
      <c r="E225" s="9" t="str">
        <f t="shared" si="161"/>
        <v>-</v>
      </c>
      <c r="F225" s="9" t="str">
        <f t="shared" si="161"/>
        <v>-</v>
      </c>
      <c r="G225" s="9" t="str">
        <f t="shared" si="161"/>
        <v>-</v>
      </c>
      <c r="H225" s="9" t="str">
        <f t="shared" si="161"/>
        <v>-</v>
      </c>
      <c r="I225" s="9" t="str">
        <f t="shared" si="161"/>
        <v>-</v>
      </c>
      <c r="J225" s="9" t="str">
        <f t="shared" si="161"/>
        <v>-</v>
      </c>
      <c r="K225" s="9" t="str">
        <f t="shared" si="161"/>
        <v>-</v>
      </c>
      <c r="L225" s="9" t="str">
        <f t="shared" si="161"/>
        <v>-</v>
      </c>
      <c r="M225" s="9" t="str">
        <f t="shared" si="161"/>
        <v>-</v>
      </c>
      <c r="N225" s="9" t="str">
        <f t="shared" si="161"/>
        <v>-</v>
      </c>
      <c r="O225" s="9" t="str">
        <f t="shared" si="161"/>
        <v>-</v>
      </c>
    </row>
    <row r="226" spans="1:32" hidden="1" x14ac:dyDescent="0.2">
      <c r="C226" s="9" t="str">
        <f t="shared" ref="C226:O226" si="162">IF(RANK(C22,$C$13:$O$27)&lt;=$B$218,RANK(C22,$C$13:$O$27),"-")</f>
        <v>-</v>
      </c>
      <c r="D226" s="9" t="str">
        <f t="shared" si="162"/>
        <v>-</v>
      </c>
      <c r="E226" s="9" t="str">
        <f t="shared" si="162"/>
        <v>-</v>
      </c>
      <c r="F226" s="9" t="str">
        <f t="shared" si="162"/>
        <v>-</v>
      </c>
      <c r="G226" s="9" t="str">
        <f t="shared" si="162"/>
        <v>-</v>
      </c>
      <c r="H226" s="9" t="str">
        <f t="shared" si="162"/>
        <v>-</v>
      </c>
      <c r="I226" s="9" t="str">
        <f t="shared" si="162"/>
        <v>-</v>
      </c>
      <c r="J226" s="9" t="str">
        <f t="shared" si="162"/>
        <v>-</v>
      </c>
      <c r="K226" s="9" t="str">
        <f t="shared" si="162"/>
        <v>-</v>
      </c>
      <c r="L226" s="9" t="str">
        <f t="shared" si="162"/>
        <v>-</v>
      </c>
      <c r="M226" s="9" t="str">
        <f t="shared" si="162"/>
        <v>-</v>
      </c>
      <c r="N226" s="9" t="str">
        <f t="shared" si="162"/>
        <v>-</v>
      </c>
      <c r="O226" s="9" t="str">
        <f t="shared" si="162"/>
        <v>-</v>
      </c>
    </row>
    <row r="227" spans="1:32" hidden="1" x14ac:dyDescent="0.2">
      <c r="C227" s="9" t="str">
        <f t="shared" ref="C227:O227" si="163">IF(RANK(C23,$C$13:$O$27)&lt;=$B$218,RANK(C23,$C$13:$O$27),"-")</f>
        <v>-</v>
      </c>
      <c r="D227" s="9" t="str">
        <f t="shared" si="163"/>
        <v>-</v>
      </c>
      <c r="E227" s="9" t="str">
        <f t="shared" si="163"/>
        <v>-</v>
      </c>
      <c r="F227" s="9" t="str">
        <f t="shared" si="163"/>
        <v>-</v>
      </c>
      <c r="G227" s="9" t="str">
        <f t="shared" si="163"/>
        <v>-</v>
      </c>
      <c r="H227" s="9" t="str">
        <f t="shared" si="163"/>
        <v>-</v>
      </c>
      <c r="I227" s="9" t="str">
        <f t="shared" si="163"/>
        <v>-</v>
      </c>
      <c r="J227" s="9" t="str">
        <f t="shared" si="163"/>
        <v>-</v>
      </c>
      <c r="K227" s="9" t="str">
        <f t="shared" si="163"/>
        <v>-</v>
      </c>
      <c r="L227" s="9" t="str">
        <f t="shared" si="163"/>
        <v>-</v>
      </c>
      <c r="M227" s="9" t="str">
        <f t="shared" si="163"/>
        <v>-</v>
      </c>
      <c r="N227" s="9" t="str">
        <f t="shared" si="163"/>
        <v>-</v>
      </c>
      <c r="O227" s="9" t="str">
        <f t="shared" si="163"/>
        <v>-</v>
      </c>
    </row>
    <row r="228" spans="1:32" ht="13.5" hidden="1" thickBot="1" x14ac:dyDescent="0.25"/>
    <row r="229" spans="1:32" s="22" customFormat="1" x14ac:dyDescent="0.2">
      <c r="A229" s="19" t="s">
        <v>67</v>
      </c>
      <c r="B229" s="27">
        <v>4</v>
      </c>
      <c r="C229" s="20">
        <f>IF($B218=$B219,COUNT(C217:C227),COUNT(C217:C227)-SUMIF(C217:C227,$B220)/$B220)</f>
        <v>1</v>
      </c>
      <c r="D229" s="20">
        <f t="shared" ref="D229:O229" si="164">IF($B218=$B219,COUNT(D217:D227),COUNT(D217:D227)-SUMIF(D217:D227,$B220)/$B220)</f>
        <v>1</v>
      </c>
      <c r="E229" s="20">
        <f t="shared" si="164"/>
        <v>1</v>
      </c>
      <c r="F229" s="20">
        <f t="shared" si="164"/>
        <v>1</v>
      </c>
      <c r="G229" s="20">
        <f t="shared" si="164"/>
        <v>0</v>
      </c>
      <c r="H229" s="20">
        <f t="shared" si="164"/>
        <v>0</v>
      </c>
      <c r="I229" s="20">
        <f t="shared" si="164"/>
        <v>0</v>
      </c>
      <c r="J229" s="20">
        <f t="shared" si="164"/>
        <v>0</v>
      </c>
      <c r="K229" s="20">
        <f t="shared" si="164"/>
        <v>0</v>
      </c>
      <c r="L229" s="20">
        <f t="shared" si="164"/>
        <v>0</v>
      </c>
      <c r="M229" s="20">
        <f t="shared" si="164"/>
        <v>0</v>
      </c>
      <c r="N229" s="20">
        <f t="shared" si="164"/>
        <v>0</v>
      </c>
      <c r="O229" s="20">
        <f t="shared" si="164"/>
        <v>0</v>
      </c>
      <c r="P229" s="20">
        <f>SUM(C229:O229)</f>
        <v>4</v>
      </c>
      <c r="Q229" s="19" t="s">
        <v>63</v>
      </c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32" ht="13.5" thickBot="1" x14ac:dyDescent="0.25">
      <c r="A230" s="18" t="str">
        <f>IF(P230&gt;0,"im Los "&amp;TEXT(B222,"0")&amp;" für "&amp;TEXT(P230,"0"),"")</f>
        <v/>
      </c>
      <c r="B230" s="7"/>
      <c r="C230" s="10" t="str">
        <f>IF($B219=$B218,"-",SUMIF(C217:C227,$B220)/$B220*$B224)</f>
        <v>-</v>
      </c>
      <c r="D230" s="10" t="str">
        <f t="shared" ref="D230:O230" si="165">IF($B219=$B218,"-",SUMIF(D217:D227,$B220)/$B220*$B224)</f>
        <v>-</v>
      </c>
      <c r="E230" s="10" t="str">
        <f t="shared" si="165"/>
        <v>-</v>
      </c>
      <c r="F230" s="10" t="str">
        <f t="shared" si="165"/>
        <v>-</v>
      </c>
      <c r="G230" s="10" t="str">
        <f t="shared" si="165"/>
        <v>-</v>
      </c>
      <c r="H230" s="10" t="str">
        <f t="shared" si="165"/>
        <v>-</v>
      </c>
      <c r="I230" s="10" t="str">
        <f t="shared" si="165"/>
        <v>-</v>
      </c>
      <c r="J230" s="10" t="str">
        <f t="shared" si="165"/>
        <v>-</v>
      </c>
      <c r="K230" s="10" t="str">
        <f t="shared" si="165"/>
        <v>-</v>
      </c>
      <c r="L230" s="10" t="str">
        <f t="shared" si="165"/>
        <v>-</v>
      </c>
      <c r="M230" s="10" t="str">
        <f t="shared" si="165"/>
        <v>-</v>
      </c>
      <c r="N230" s="10" t="str">
        <f t="shared" si="165"/>
        <v>-</v>
      </c>
      <c r="O230" s="10" t="str">
        <f t="shared" si="165"/>
        <v>-</v>
      </c>
      <c r="P230" s="9">
        <f>SUM(C230:O230)</f>
        <v>0</v>
      </c>
      <c r="Q230" s="17" t="s">
        <v>58</v>
      </c>
    </row>
    <row r="231" spans="1:32" s="28" customFormat="1" ht="13.5" thickBot="1" x14ac:dyDescent="0.25">
      <c r="A231" s="32" t="str">
        <f>"&gt; "&amp;A229</f>
        <v>&gt; HDer Frühling</v>
      </c>
      <c r="B231" s="31">
        <f>SUM(C231:O231)</f>
        <v>4</v>
      </c>
      <c r="C231" s="29">
        <v>1</v>
      </c>
      <c r="D231" s="29">
        <v>1</v>
      </c>
      <c r="E231" s="29">
        <v>1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30" t="s">
        <v>82</v>
      </c>
      <c r="Q231" s="17" t="s">
        <v>51</v>
      </c>
      <c r="R231" s="1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/>
      <c r="AE231"/>
      <c r="AF231"/>
    </row>
    <row r="232" spans="1:32" hidden="1" x14ac:dyDescent="0.2">
      <c r="B232" s="7"/>
      <c r="C232" s="13">
        <f>C229/$B229</f>
        <v>0.25</v>
      </c>
      <c r="D232" s="13">
        <f t="shared" ref="D232:O232" si="166">D229/$B229</f>
        <v>0.25</v>
      </c>
      <c r="E232" s="13">
        <f t="shared" si="166"/>
        <v>0.25</v>
      </c>
      <c r="F232" s="13">
        <f t="shared" si="166"/>
        <v>0.25</v>
      </c>
      <c r="G232" s="13">
        <f t="shared" si="166"/>
        <v>0</v>
      </c>
      <c r="H232" s="13">
        <f t="shared" si="166"/>
        <v>0</v>
      </c>
      <c r="I232" s="13">
        <f t="shared" si="166"/>
        <v>0</v>
      </c>
      <c r="J232" s="13">
        <f t="shared" si="166"/>
        <v>0</v>
      </c>
      <c r="K232" s="13">
        <f t="shared" si="166"/>
        <v>0</v>
      </c>
      <c r="L232" s="13">
        <f t="shared" si="166"/>
        <v>0</v>
      </c>
      <c r="M232" s="13">
        <f t="shared" si="166"/>
        <v>0</v>
      </c>
      <c r="N232" s="13">
        <f t="shared" si="166"/>
        <v>0</v>
      </c>
      <c r="O232" s="13">
        <f t="shared" si="166"/>
        <v>0</v>
      </c>
      <c r="P232" s="13">
        <f>SUM(C232:O232)</f>
        <v>1</v>
      </c>
      <c r="Q232" s="17" t="s">
        <v>64</v>
      </c>
    </row>
    <row r="233" spans="1:32" ht="13.5" hidden="1" thickBot="1" x14ac:dyDescent="0.25">
      <c r="B233" s="7"/>
      <c r="C233" s="13">
        <f t="shared" ref="C233:O233" si="167">C232-C$8</f>
        <v>4.1847664537430052E-2</v>
      </c>
      <c r="D233" s="13">
        <f t="shared" si="167"/>
        <v>7.7390649644680704E-2</v>
      </c>
      <c r="E233" s="13">
        <f t="shared" si="167"/>
        <v>5.3306078934420631E-2</v>
      </c>
      <c r="F233" s="13">
        <f t="shared" si="167"/>
        <v>0.12853783062809293</v>
      </c>
      <c r="G233" s="13">
        <f t="shared" si="167"/>
        <v>-7.6989318095704654E-2</v>
      </c>
      <c r="H233" s="13">
        <f t="shared" si="167"/>
        <v>-8.1044946156721517E-2</v>
      </c>
      <c r="I233" s="13">
        <f t="shared" si="167"/>
        <v>0</v>
      </c>
      <c r="J233" s="13">
        <f t="shared" si="167"/>
        <v>0</v>
      </c>
      <c r="K233" s="13">
        <f t="shared" si="167"/>
        <v>0</v>
      </c>
      <c r="L233" s="13">
        <f t="shared" si="167"/>
        <v>-6.7207246974013271E-2</v>
      </c>
      <c r="M233" s="13">
        <f t="shared" si="167"/>
        <v>-3.7453216967383601E-2</v>
      </c>
      <c r="N233" s="13">
        <f t="shared" si="167"/>
        <v>-3.8387495550801239E-2</v>
      </c>
      <c r="O233" s="13">
        <f t="shared" si="167"/>
        <v>0</v>
      </c>
      <c r="P233" s="13">
        <f>SUM(C233:O233)</f>
        <v>6.2450045135165055E-17</v>
      </c>
      <c r="Q233" s="17" t="s">
        <v>65</v>
      </c>
    </row>
    <row r="234" spans="1:32" hidden="1" x14ac:dyDescent="0.2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7"/>
    </row>
    <row r="235" spans="1:32" hidden="1" x14ac:dyDescent="0.2">
      <c r="A235" s="17" t="s">
        <v>8</v>
      </c>
      <c r="C235" s="9">
        <f t="shared" ref="C235:O235" si="168">IF(RANK(C13,$C$13:$O$27)&lt;=$B$236,RANK(C13,$C$13:$O$27),"-")</f>
        <v>1</v>
      </c>
      <c r="D235" s="9">
        <f t="shared" si="168"/>
        <v>3</v>
      </c>
      <c r="E235" s="9">
        <f t="shared" si="168"/>
        <v>1</v>
      </c>
      <c r="F235" s="9" t="str">
        <f t="shared" si="168"/>
        <v>-</v>
      </c>
      <c r="G235" s="9" t="str">
        <f t="shared" si="168"/>
        <v>-</v>
      </c>
      <c r="H235" s="9" t="str">
        <f t="shared" si="168"/>
        <v>-</v>
      </c>
      <c r="I235" s="9" t="str">
        <f t="shared" si="168"/>
        <v>-</v>
      </c>
      <c r="J235" s="9" t="str">
        <f t="shared" si="168"/>
        <v>-</v>
      </c>
      <c r="K235" s="9" t="str">
        <f t="shared" si="168"/>
        <v>-</v>
      </c>
      <c r="L235" s="9" t="str">
        <f t="shared" si="168"/>
        <v>-</v>
      </c>
      <c r="M235" s="9" t="str">
        <f t="shared" si="168"/>
        <v>-</v>
      </c>
      <c r="N235" s="9" t="str">
        <f t="shared" si="168"/>
        <v>-</v>
      </c>
      <c r="O235" s="9" t="str">
        <f t="shared" si="168"/>
        <v>-</v>
      </c>
    </row>
    <row r="236" spans="1:32" hidden="1" x14ac:dyDescent="0.2">
      <c r="A236" s="18" t="s">
        <v>42</v>
      </c>
      <c r="B236" s="6">
        <f>B247</f>
        <v>3</v>
      </c>
      <c r="C236" s="9" t="str">
        <f t="shared" ref="C236:O236" si="169">IF(RANK(C14,$C$13:$O$27)&lt;=$B$236,RANK(C14,$C$13:$O$27),"-")</f>
        <v>-</v>
      </c>
      <c r="D236" s="9" t="str">
        <f t="shared" si="169"/>
        <v>-</v>
      </c>
      <c r="E236" s="9" t="str">
        <f t="shared" si="169"/>
        <v>-</v>
      </c>
      <c r="F236" s="9" t="str">
        <f t="shared" si="169"/>
        <v>-</v>
      </c>
      <c r="G236" s="9" t="str">
        <f t="shared" si="169"/>
        <v>-</v>
      </c>
      <c r="H236" s="9" t="str">
        <f t="shared" si="169"/>
        <v>-</v>
      </c>
      <c r="I236" s="9" t="str">
        <f t="shared" si="169"/>
        <v>-</v>
      </c>
      <c r="J236" s="9" t="str">
        <f t="shared" si="169"/>
        <v>-</v>
      </c>
      <c r="K236" s="9" t="str">
        <f t="shared" si="169"/>
        <v>-</v>
      </c>
      <c r="L236" s="9" t="str">
        <f t="shared" si="169"/>
        <v>-</v>
      </c>
      <c r="M236" s="9" t="str">
        <f t="shared" si="169"/>
        <v>-</v>
      </c>
      <c r="N236" s="9" t="str">
        <f t="shared" si="169"/>
        <v>-</v>
      </c>
      <c r="O236" s="9" t="str">
        <f t="shared" si="169"/>
        <v>-</v>
      </c>
    </row>
    <row r="237" spans="1:32" hidden="1" x14ac:dyDescent="0.2">
      <c r="A237" s="18" t="s">
        <v>39</v>
      </c>
      <c r="B237" s="1">
        <f>COUNT(C235:O245)</f>
        <v>3</v>
      </c>
      <c r="C237" s="9" t="str">
        <f t="shared" ref="C237:O237" si="170">IF(RANK(C15,$C$13:$O$27)&lt;=$B$236,RANK(C15,$C$13:$O$27),"-")</f>
        <v>-</v>
      </c>
      <c r="D237" s="9" t="str">
        <f t="shared" si="170"/>
        <v>-</v>
      </c>
      <c r="E237" s="9" t="str">
        <f t="shared" si="170"/>
        <v>-</v>
      </c>
      <c r="F237" s="9" t="str">
        <f t="shared" si="170"/>
        <v>-</v>
      </c>
      <c r="G237" s="9" t="str">
        <f t="shared" si="170"/>
        <v>-</v>
      </c>
      <c r="H237" s="9" t="str">
        <f t="shared" si="170"/>
        <v>-</v>
      </c>
      <c r="I237" s="9" t="str">
        <f t="shared" si="170"/>
        <v>-</v>
      </c>
      <c r="J237" s="9" t="str">
        <f t="shared" si="170"/>
        <v>-</v>
      </c>
      <c r="K237" s="9" t="str">
        <f t="shared" si="170"/>
        <v>-</v>
      </c>
      <c r="L237" s="9" t="str">
        <f t="shared" si="170"/>
        <v>-</v>
      </c>
      <c r="M237" s="9" t="str">
        <f t="shared" si="170"/>
        <v>-</v>
      </c>
      <c r="N237" s="9" t="str">
        <f t="shared" si="170"/>
        <v>-</v>
      </c>
      <c r="O237" s="9" t="str">
        <f t="shared" si="170"/>
        <v>-</v>
      </c>
    </row>
    <row r="238" spans="1:32" hidden="1" x14ac:dyDescent="0.2">
      <c r="A238" s="18" t="s">
        <v>40</v>
      </c>
      <c r="B238" s="1">
        <f>MAX(C235:O245)</f>
        <v>3</v>
      </c>
      <c r="C238" s="9" t="str">
        <f t="shared" ref="C238:O238" si="171">IF(RANK(C16,$C$13:$O$27)&lt;=$B$236,RANK(C16,$C$13:$O$27),"-")</f>
        <v>-</v>
      </c>
      <c r="D238" s="9" t="str">
        <f t="shared" si="171"/>
        <v>-</v>
      </c>
      <c r="E238" s="9" t="str">
        <f t="shared" si="171"/>
        <v>-</v>
      </c>
      <c r="F238" s="9" t="str">
        <f t="shared" si="171"/>
        <v>-</v>
      </c>
      <c r="G238" s="9" t="str">
        <f t="shared" si="171"/>
        <v>-</v>
      </c>
      <c r="H238" s="9" t="str">
        <f t="shared" si="171"/>
        <v>-</v>
      </c>
      <c r="I238" s="9" t="str">
        <f t="shared" si="171"/>
        <v>-</v>
      </c>
      <c r="J238" s="9" t="str">
        <f t="shared" si="171"/>
        <v>-</v>
      </c>
      <c r="K238" s="9" t="str">
        <f t="shared" si="171"/>
        <v>-</v>
      </c>
      <c r="L238" s="9" t="str">
        <f t="shared" si="171"/>
        <v>-</v>
      </c>
      <c r="M238" s="9" t="str">
        <f t="shared" si="171"/>
        <v>-</v>
      </c>
      <c r="N238" s="9" t="str">
        <f t="shared" si="171"/>
        <v>-</v>
      </c>
      <c r="O238" s="9" t="str">
        <f t="shared" si="171"/>
        <v>-</v>
      </c>
    </row>
    <row r="239" spans="1:32" hidden="1" x14ac:dyDescent="0.2">
      <c r="A239" s="18" t="s">
        <v>41</v>
      </c>
      <c r="B239" s="7">
        <f>B237-B236</f>
        <v>0</v>
      </c>
      <c r="C239" s="9" t="str">
        <f t="shared" ref="C239:O239" si="172">IF(RANK(C17,$C$13:$O$27)&lt;=$B$236,RANK(C17,$C$13:$O$27),"-")</f>
        <v>-</v>
      </c>
      <c r="D239" s="9" t="str">
        <f t="shared" si="172"/>
        <v>-</v>
      </c>
      <c r="E239" s="9" t="str">
        <f t="shared" si="172"/>
        <v>-</v>
      </c>
      <c r="F239" s="9" t="str">
        <f t="shared" si="172"/>
        <v>-</v>
      </c>
      <c r="G239" s="9" t="str">
        <f t="shared" si="172"/>
        <v>-</v>
      </c>
      <c r="H239" s="9" t="str">
        <f t="shared" si="172"/>
        <v>-</v>
      </c>
      <c r="I239" s="9" t="str">
        <f t="shared" si="172"/>
        <v>-</v>
      </c>
      <c r="J239" s="9" t="str">
        <f t="shared" si="172"/>
        <v>-</v>
      </c>
      <c r="K239" s="9" t="str">
        <f t="shared" si="172"/>
        <v>-</v>
      </c>
      <c r="L239" s="9" t="str">
        <f t="shared" si="172"/>
        <v>-</v>
      </c>
      <c r="M239" s="9" t="str">
        <f t="shared" si="172"/>
        <v>-</v>
      </c>
      <c r="N239" s="9" t="str">
        <f t="shared" si="172"/>
        <v>-</v>
      </c>
      <c r="O239" s="9" t="str">
        <f t="shared" si="172"/>
        <v>-</v>
      </c>
    </row>
    <row r="240" spans="1:32" hidden="1" x14ac:dyDescent="0.2">
      <c r="A240" s="18" t="s">
        <v>43</v>
      </c>
      <c r="B240" s="7">
        <f>IF(B237=B236,0,SUMIF(C235:O245,B238)/B238)</f>
        <v>0</v>
      </c>
      <c r="C240" s="9" t="str">
        <f t="shared" ref="C240:O240" si="173">IF(RANK(C18,$C$13:$O$27)&lt;=$B$236,RANK(C18,$C$13:$O$27),"-")</f>
        <v>-</v>
      </c>
      <c r="D240" s="9" t="str">
        <f t="shared" si="173"/>
        <v>-</v>
      </c>
      <c r="E240" s="9" t="str">
        <f t="shared" si="173"/>
        <v>-</v>
      </c>
      <c r="F240" s="9" t="str">
        <f t="shared" si="173"/>
        <v>-</v>
      </c>
      <c r="G240" s="9" t="str">
        <f t="shared" si="173"/>
        <v>-</v>
      </c>
      <c r="H240" s="9" t="str">
        <f t="shared" si="173"/>
        <v>-</v>
      </c>
      <c r="I240" s="9" t="str">
        <f t="shared" si="173"/>
        <v>-</v>
      </c>
      <c r="J240" s="9" t="str">
        <f t="shared" si="173"/>
        <v>-</v>
      </c>
      <c r="K240" s="9" t="str">
        <f t="shared" si="173"/>
        <v>-</v>
      </c>
      <c r="L240" s="9" t="str">
        <f t="shared" si="173"/>
        <v>-</v>
      </c>
      <c r="M240" s="9" t="str">
        <f t="shared" si="173"/>
        <v>-</v>
      </c>
      <c r="N240" s="9" t="str">
        <f t="shared" si="173"/>
        <v>-</v>
      </c>
      <c r="O240" s="9" t="str">
        <f t="shared" si="173"/>
        <v>-</v>
      </c>
    </row>
    <row r="241" spans="1:32" hidden="1" x14ac:dyDescent="0.2">
      <c r="A241" s="18" t="s">
        <v>44</v>
      </c>
      <c r="B241" s="7">
        <f>B240-B239</f>
        <v>0</v>
      </c>
      <c r="C241" s="9" t="str">
        <f t="shared" ref="C241:O241" si="174">IF(RANK(C19,$C$13:$O$27)&lt;=$B$236,RANK(C19,$C$13:$O$27),"-")</f>
        <v>-</v>
      </c>
      <c r="D241" s="9" t="str">
        <f t="shared" si="174"/>
        <v>-</v>
      </c>
      <c r="E241" s="9" t="str">
        <f t="shared" si="174"/>
        <v>-</v>
      </c>
      <c r="F241" s="9" t="str">
        <f t="shared" si="174"/>
        <v>-</v>
      </c>
      <c r="G241" s="9" t="str">
        <f t="shared" si="174"/>
        <v>-</v>
      </c>
      <c r="H241" s="9" t="str">
        <f t="shared" si="174"/>
        <v>-</v>
      </c>
      <c r="I241" s="9" t="str">
        <f t="shared" si="174"/>
        <v>-</v>
      </c>
      <c r="J241" s="9" t="str">
        <f t="shared" si="174"/>
        <v>-</v>
      </c>
      <c r="K241" s="9" t="str">
        <f t="shared" si="174"/>
        <v>-</v>
      </c>
      <c r="L241" s="9" t="str">
        <f t="shared" si="174"/>
        <v>-</v>
      </c>
      <c r="M241" s="9" t="str">
        <f t="shared" si="174"/>
        <v>-</v>
      </c>
      <c r="N241" s="9" t="str">
        <f t="shared" si="174"/>
        <v>-</v>
      </c>
      <c r="O241" s="9" t="str">
        <f t="shared" si="174"/>
        <v>-</v>
      </c>
    </row>
    <row r="242" spans="1:32" hidden="1" x14ac:dyDescent="0.2">
      <c r="A242" s="18" t="s">
        <v>45</v>
      </c>
      <c r="B242" s="8" t="str">
        <f>IF(B240&lt;&gt;0,B241/B240,"-")</f>
        <v>-</v>
      </c>
      <c r="C242" s="9" t="str">
        <f t="shared" ref="C242:O242" si="175">IF(RANK(C20,$C$13:$O$27)&lt;=$B$236,RANK(C20,$C$13:$O$27),"-")</f>
        <v>-</v>
      </c>
      <c r="D242" s="9" t="str">
        <f t="shared" si="175"/>
        <v>-</v>
      </c>
      <c r="E242" s="9" t="str">
        <f t="shared" si="175"/>
        <v>-</v>
      </c>
      <c r="F242" s="9" t="str">
        <f t="shared" si="175"/>
        <v>-</v>
      </c>
      <c r="G242" s="9" t="str">
        <f t="shared" si="175"/>
        <v>-</v>
      </c>
      <c r="H242" s="9" t="str">
        <f t="shared" si="175"/>
        <v>-</v>
      </c>
      <c r="I242" s="9" t="str">
        <f t="shared" si="175"/>
        <v>-</v>
      </c>
      <c r="J242" s="9" t="str">
        <f t="shared" si="175"/>
        <v>-</v>
      </c>
      <c r="K242" s="9" t="str">
        <f t="shared" si="175"/>
        <v>-</v>
      </c>
      <c r="L242" s="9" t="str">
        <f t="shared" si="175"/>
        <v>-</v>
      </c>
      <c r="M242" s="9" t="str">
        <f t="shared" si="175"/>
        <v>-</v>
      </c>
      <c r="N242" s="9" t="str">
        <f t="shared" si="175"/>
        <v>-</v>
      </c>
      <c r="O242" s="9" t="str">
        <f t="shared" si="175"/>
        <v>-</v>
      </c>
    </row>
    <row r="243" spans="1:32" hidden="1" x14ac:dyDescent="0.2">
      <c r="C243" s="9" t="str">
        <f t="shared" ref="C243:O243" si="176">IF(RANK(C21,$C$13:$O$27)&lt;=$B$236,RANK(C21,$C$13:$O$27),"-")</f>
        <v>-</v>
      </c>
      <c r="D243" s="9" t="str">
        <f t="shared" si="176"/>
        <v>-</v>
      </c>
      <c r="E243" s="9" t="str">
        <f t="shared" si="176"/>
        <v>-</v>
      </c>
      <c r="F243" s="9" t="str">
        <f t="shared" si="176"/>
        <v>-</v>
      </c>
      <c r="G243" s="9" t="str">
        <f t="shared" si="176"/>
        <v>-</v>
      </c>
      <c r="H243" s="9" t="str">
        <f t="shared" si="176"/>
        <v>-</v>
      </c>
      <c r="I243" s="9" t="str">
        <f t="shared" si="176"/>
        <v>-</v>
      </c>
      <c r="J243" s="9" t="str">
        <f t="shared" si="176"/>
        <v>-</v>
      </c>
      <c r="K243" s="9" t="str">
        <f t="shared" si="176"/>
        <v>-</v>
      </c>
      <c r="L243" s="9" t="str">
        <f t="shared" si="176"/>
        <v>-</v>
      </c>
      <c r="M243" s="9" t="str">
        <f t="shared" si="176"/>
        <v>-</v>
      </c>
      <c r="N243" s="9" t="str">
        <f t="shared" si="176"/>
        <v>-</v>
      </c>
      <c r="O243" s="9" t="str">
        <f t="shared" si="176"/>
        <v>-</v>
      </c>
    </row>
    <row r="244" spans="1:32" hidden="1" x14ac:dyDescent="0.2">
      <c r="C244" s="9" t="str">
        <f t="shared" ref="C244:O244" si="177">IF(RANK(C22,$C$13:$O$27)&lt;=$B$236,RANK(C22,$C$13:$O$27),"-")</f>
        <v>-</v>
      </c>
      <c r="D244" s="9" t="str">
        <f t="shared" si="177"/>
        <v>-</v>
      </c>
      <c r="E244" s="9" t="str">
        <f t="shared" si="177"/>
        <v>-</v>
      </c>
      <c r="F244" s="9" t="str">
        <f t="shared" si="177"/>
        <v>-</v>
      </c>
      <c r="G244" s="9" t="str">
        <f t="shared" si="177"/>
        <v>-</v>
      </c>
      <c r="H244" s="9" t="str">
        <f t="shared" si="177"/>
        <v>-</v>
      </c>
      <c r="I244" s="9" t="str">
        <f t="shared" si="177"/>
        <v>-</v>
      </c>
      <c r="J244" s="9" t="str">
        <f t="shared" si="177"/>
        <v>-</v>
      </c>
      <c r="K244" s="9" t="str">
        <f t="shared" si="177"/>
        <v>-</v>
      </c>
      <c r="L244" s="9" t="str">
        <f t="shared" si="177"/>
        <v>-</v>
      </c>
      <c r="M244" s="9" t="str">
        <f t="shared" si="177"/>
        <v>-</v>
      </c>
      <c r="N244" s="9" t="str">
        <f t="shared" si="177"/>
        <v>-</v>
      </c>
      <c r="O244" s="9" t="str">
        <f t="shared" si="177"/>
        <v>-</v>
      </c>
    </row>
    <row r="245" spans="1:32" hidden="1" x14ac:dyDescent="0.2">
      <c r="C245" s="9" t="str">
        <f t="shared" ref="C245:O245" si="178">IF(RANK(C23,$C$13:$O$27)&lt;=$B$236,RANK(C23,$C$13:$O$27),"-")</f>
        <v>-</v>
      </c>
      <c r="D245" s="9" t="str">
        <f t="shared" si="178"/>
        <v>-</v>
      </c>
      <c r="E245" s="9" t="str">
        <f t="shared" si="178"/>
        <v>-</v>
      </c>
      <c r="F245" s="9" t="str">
        <f t="shared" si="178"/>
        <v>-</v>
      </c>
      <c r="G245" s="9" t="str">
        <f t="shared" si="178"/>
        <v>-</v>
      </c>
      <c r="H245" s="9" t="str">
        <f t="shared" si="178"/>
        <v>-</v>
      </c>
      <c r="I245" s="9" t="str">
        <f t="shared" si="178"/>
        <v>-</v>
      </c>
      <c r="J245" s="9" t="str">
        <f t="shared" si="178"/>
        <v>-</v>
      </c>
      <c r="K245" s="9" t="str">
        <f t="shared" si="178"/>
        <v>-</v>
      </c>
      <c r="L245" s="9" t="str">
        <f t="shared" si="178"/>
        <v>-</v>
      </c>
      <c r="M245" s="9" t="str">
        <f t="shared" si="178"/>
        <v>-</v>
      </c>
      <c r="N245" s="9" t="str">
        <f t="shared" si="178"/>
        <v>-</v>
      </c>
      <c r="O245" s="9" t="str">
        <f t="shared" si="178"/>
        <v>-</v>
      </c>
    </row>
    <row r="246" spans="1:32" ht="13.5" hidden="1" thickBot="1" x14ac:dyDescent="0.25"/>
    <row r="247" spans="1:32" s="22" customFormat="1" x14ac:dyDescent="0.2">
      <c r="A247" s="19" t="s">
        <v>68</v>
      </c>
      <c r="B247" s="27">
        <v>3</v>
      </c>
      <c r="C247" s="20">
        <f>IF($B236=$B237,COUNT(C235:C245),COUNT(C235:C245)-SUMIF(C235:C245,$B238)/$B238)</f>
        <v>1</v>
      </c>
      <c r="D247" s="20">
        <f t="shared" ref="D247:O247" si="179">IF($B236=$B237,COUNT(D235:D245),COUNT(D235:D245)-SUMIF(D235:D245,$B238)/$B238)</f>
        <v>1</v>
      </c>
      <c r="E247" s="20">
        <f t="shared" si="179"/>
        <v>1</v>
      </c>
      <c r="F247" s="20">
        <f t="shared" si="179"/>
        <v>0</v>
      </c>
      <c r="G247" s="20">
        <f t="shared" si="179"/>
        <v>0</v>
      </c>
      <c r="H247" s="20">
        <f t="shared" si="179"/>
        <v>0</v>
      </c>
      <c r="I247" s="20">
        <f t="shared" si="179"/>
        <v>0</v>
      </c>
      <c r="J247" s="20">
        <f t="shared" si="179"/>
        <v>0</v>
      </c>
      <c r="K247" s="20">
        <f t="shared" si="179"/>
        <v>0</v>
      </c>
      <c r="L247" s="20">
        <f t="shared" si="179"/>
        <v>0</v>
      </c>
      <c r="M247" s="20">
        <f t="shared" si="179"/>
        <v>0</v>
      </c>
      <c r="N247" s="20">
        <f t="shared" si="179"/>
        <v>0</v>
      </c>
      <c r="O247" s="20">
        <f t="shared" si="179"/>
        <v>0</v>
      </c>
      <c r="P247" s="20">
        <f>SUM(C247:O247)</f>
        <v>3</v>
      </c>
      <c r="Q247" s="19" t="s">
        <v>63</v>
      </c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32" ht="13.5" thickBot="1" x14ac:dyDescent="0.25">
      <c r="A248" s="18" t="str">
        <f>IF(P248&gt;0,"im Los "&amp;TEXT(B240,"0")&amp;" für "&amp;TEXT(P248,"0"),"")</f>
        <v/>
      </c>
      <c r="B248" s="7"/>
      <c r="C248" s="10" t="str">
        <f>IF($B237=$B236,"-",SUMIF(C235:C245,$B238)/$B238*$B242)</f>
        <v>-</v>
      </c>
      <c r="D248" s="10" t="str">
        <f t="shared" ref="D248:O248" si="180">IF($B237=$B236,"-",SUMIF(D235:D245,$B238)/$B238*$B242)</f>
        <v>-</v>
      </c>
      <c r="E248" s="10" t="str">
        <f t="shared" si="180"/>
        <v>-</v>
      </c>
      <c r="F248" s="10" t="str">
        <f t="shared" si="180"/>
        <v>-</v>
      </c>
      <c r="G248" s="10" t="str">
        <f t="shared" si="180"/>
        <v>-</v>
      </c>
      <c r="H248" s="10" t="str">
        <f t="shared" si="180"/>
        <v>-</v>
      </c>
      <c r="I248" s="10" t="str">
        <f t="shared" si="180"/>
        <v>-</v>
      </c>
      <c r="J248" s="10" t="str">
        <f t="shared" si="180"/>
        <v>-</v>
      </c>
      <c r="K248" s="10" t="str">
        <f t="shared" si="180"/>
        <v>-</v>
      </c>
      <c r="L248" s="10" t="str">
        <f t="shared" si="180"/>
        <v>-</v>
      </c>
      <c r="M248" s="10" t="str">
        <f t="shared" si="180"/>
        <v>-</v>
      </c>
      <c r="N248" s="10" t="str">
        <f t="shared" si="180"/>
        <v>-</v>
      </c>
      <c r="O248" s="10" t="str">
        <f t="shared" si="180"/>
        <v>-</v>
      </c>
      <c r="P248" s="9">
        <f>SUM(C248:O248)</f>
        <v>0</v>
      </c>
      <c r="Q248" s="17" t="s">
        <v>58</v>
      </c>
    </row>
    <row r="249" spans="1:32" s="28" customFormat="1" ht="13.5" thickBot="1" x14ac:dyDescent="0.25">
      <c r="A249" s="32" t="str">
        <f>"&gt; "&amp;A247</f>
        <v>&gt; ZVR Zweckv. VRN</v>
      </c>
      <c r="B249" s="31">
        <f>SUM(C249:O249)</f>
        <v>3</v>
      </c>
      <c r="C249" s="29">
        <v>1</v>
      </c>
      <c r="D249" s="29">
        <v>1</v>
      </c>
      <c r="E249" s="29">
        <v>1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30" t="s">
        <v>82</v>
      </c>
      <c r="Q249" s="17" t="s">
        <v>51</v>
      </c>
      <c r="R249" s="1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/>
      <c r="AE249"/>
      <c r="AF249"/>
    </row>
    <row r="250" spans="1:32" hidden="1" x14ac:dyDescent="0.2">
      <c r="B250" s="7"/>
      <c r="C250" s="13">
        <f>C247/$B247</f>
        <v>0.33333333333333331</v>
      </c>
      <c r="D250" s="13">
        <f t="shared" ref="D250:O250" si="181">D247/$B247</f>
        <v>0.33333333333333331</v>
      </c>
      <c r="E250" s="13">
        <f t="shared" si="181"/>
        <v>0.33333333333333331</v>
      </c>
      <c r="F250" s="13">
        <f t="shared" si="181"/>
        <v>0</v>
      </c>
      <c r="G250" s="13">
        <f t="shared" si="181"/>
        <v>0</v>
      </c>
      <c r="H250" s="13">
        <f t="shared" si="181"/>
        <v>0</v>
      </c>
      <c r="I250" s="13">
        <f t="shared" si="181"/>
        <v>0</v>
      </c>
      <c r="J250" s="13">
        <f t="shared" si="181"/>
        <v>0</v>
      </c>
      <c r="K250" s="13">
        <f t="shared" si="181"/>
        <v>0</v>
      </c>
      <c r="L250" s="13">
        <f t="shared" si="181"/>
        <v>0</v>
      </c>
      <c r="M250" s="13">
        <f t="shared" si="181"/>
        <v>0</v>
      </c>
      <c r="N250" s="13">
        <f t="shared" si="181"/>
        <v>0</v>
      </c>
      <c r="O250" s="13">
        <f t="shared" si="181"/>
        <v>0</v>
      </c>
      <c r="P250" s="13">
        <f>SUM(C250:O250)</f>
        <v>1</v>
      </c>
      <c r="Q250" s="17" t="s">
        <v>64</v>
      </c>
    </row>
    <row r="251" spans="1:32" ht="13.5" hidden="1" thickBot="1" x14ac:dyDescent="0.25">
      <c r="B251" s="7"/>
      <c r="C251" s="13">
        <f t="shared" ref="C251:O251" si="182">C250-C$8</f>
        <v>0.12518099787076337</v>
      </c>
      <c r="D251" s="13">
        <f t="shared" si="182"/>
        <v>0.16072398297801402</v>
      </c>
      <c r="E251" s="13">
        <f t="shared" si="182"/>
        <v>0.13663941226775395</v>
      </c>
      <c r="F251" s="13">
        <f t="shared" si="182"/>
        <v>-0.12146216937190708</v>
      </c>
      <c r="G251" s="13">
        <f t="shared" si="182"/>
        <v>-7.6989318095704654E-2</v>
      </c>
      <c r="H251" s="13">
        <f t="shared" si="182"/>
        <v>-8.1044946156721517E-2</v>
      </c>
      <c r="I251" s="13">
        <f t="shared" si="182"/>
        <v>0</v>
      </c>
      <c r="J251" s="13">
        <f t="shared" si="182"/>
        <v>0</v>
      </c>
      <c r="K251" s="13">
        <f t="shared" si="182"/>
        <v>0</v>
      </c>
      <c r="L251" s="13">
        <f t="shared" si="182"/>
        <v>-6.7207246974013271E-2</v>
      </c>
      <c r="M251" s="13">
        <f t="shared" si="182"/>
        <v>-3.7453216967383601E-2</v>
      </c>
      <c r="N251" s="13">
        <f t="shared" si="182"/>
        <v>-3.8387495550801239E-2</v>
      </c>
      <c r="O251" s="13">
        <f t="shared" si="182"/>
        <v>0</v>
      </c>
      <c r="P251" s="13">
        <f>SUM(C251:O251)</f>
        <v>-4.8572257327350599E-17</v>
      </c>
      <c r="Q251" s="17" t="s">
        <v>65</v>
      </c>
    </row>
    <row r="252" spans="1:32" hidden="1" x14ac:dyDescent="0.2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7"/>
    </row>
    <row r="253" spans="1:32" hidden="1" x14ac:dyDescent="0.2">
      <c r="A253" s="17" t="s">
        <v>8</v>
      </c>
      <c r="C253" s="9">
        <f t="shared" ref="C253:O253" si="183">IF(RANK(C13,$C$13:$O$27)&lt;=$B$254,RANK(C13,$C$13:$O$27),"-")</f>
        <v>1</v>
      </c>
      <c r="D253" s="9" t="str">
        <f t="shared" si="183"/>
        <v>-</v>
      </c>
      <c r="E253" s="9">
        <f t="shared" si="183"/>
        <v>1</v>
      </c>
      <c r="F253" s="9" t="str">
        <f t="shared" si="183"/>
        <v>-</v>
      </c>
      <c r="G253" s="9" t="str">
        <f t="shared" si="183"/>
        <v>-</v>
      </c>
      <c r="H253" s="9" t="str">
        <f t="shared" si="183"/>
        <v>-</v>
      </c>
      <c r="I253" s="9" t="str">
        <f t="shared" si="183"/>
        <v>-</v>
      </c>
      <c r="J253" s="9" t="str">
        <f t="shared" si="183"/>
        <v>-</v>
      </c>
      <c r="K253" s="9" t="str">
        <f t="shared" si="183"/>
        <v>-</v>
      </c>
      <c r="L253" s="9" t="str">
        <f t="shared" si="183"/>
        <v>-</v>
      </c>
      <c r="M253" s="9" t="str">
        <f t="shared" si="183"/>
        <v>-</v>
      </c>
      <c r="N253" s="9" t="str">
        <f t="shared" si="183"/>
        <v>-</v>
      </c>
      <c r="O253" s="9" t="str">
        <f t="shared" si="183"/>
        <v>-</v>
      </c>
    </row>
    <row r="254" spans="1:32" hidden="1" x14ac:dyDescent="0.2">
      <c r="A254" s="18" t="s">
        <v>42</v>
      </c>
      <c r="B254" s="6">
        <f>B265</f>
        <v>2</v>
      </c>
      <c r="C254" s="9" t="str">
        <f t="shared" ref="C254:O254" si="184">IF(RANK(C14,$C$13:$O$27)&lt;=$B$254,RANK(C14,$C$13:$O$27),"-")</f>
        <v>-</v>
      </c>
      <c r="D254" s="9" t="str">
        <f t="shared" si="184"/>
        <v>-</v>
      </c>
      <c r="E254" s="9" t="str">
        <f t="shared" si="184"/>
        <v>-</v>
      </c>
      <c r="F254" s="9" t="str">
        <f t="shared" si="184"/>
        <v>-</v>
      </c>
      <c r="G254" s="9" t="str">
        <f t="shared" si="184"/>
        <v>-</v>
      </c>
      <c r="H254" s="9" t="str">
        <f t="shared" si="184"/>
        <v>-</v>
      </c>
      <c r="I254" s="9" t="str">
        <f t="shared" si="184"/>
        <v>-</v>
      </c>
      <c r="J254" s="9" t="str">
        <f t="shared" si="184"/>
        <v>-</v>
      </c>
      <c r="K254" s="9" t="str">
        <f t="shared" si="184"/>
        <v>-</v>
      </c>
      <c r="L254" s="9" t="str">
        <f t="shared" si="184"/>
        <v>-</v>
      </c>
      <c r="M254" s="9" t="str">
        <f t="shared" si="184"/>
        <v>-</v>
      </c>
      <c r="N254" s="9" t="str">
        <f t="shared" si="184"/>
        <v>-</v>
      </c>
      <c r="O254" s="9" t="str">
        <f t="shared" si="184"/>
        <v>-</v>
      </c>
    </row>
    <row r="255" spans="1:32" hidden="1" x14ac:dyDescent="0.2">
      <c r="A255" s="18" t="s">
        <v>39</v>
      </c>
      <c r="B255" s="1">
        <f>COUNT(C253:O263)</f>
        <v>2</v>
      </c>
      <c r="C255" s="9" t="str">
        <f t="shared" ref="C255:O255" si="185">IF(RANK(C15,$C$13:$O$27)&lt;=$B$254,RANK(C15,$C$13:$O$27),"-")</f>
        <v>-</v>
      </c>
      <c r="D255" s="9" t="str">
        <f t="shared" si="185"/>
        <v>-</v>
      </c>
      <c r="E255" s="9" t="str">
        <f t="shared" si="185"/>
        <v>-</v>
      </c>
      <c r="F255" s="9" t="str">
        <f t="shared" si="185"/>
        <v>-</v>
      </c>
      <c r="G255" s="9" t="str">
        <f t="shared" si="185"/>
        <v>-</v>
      </c>
      <c r="H255" s="9" t="str">
        <f t="shared" si="185"/>
        <v>-</v>
      </c>
      <c r="I255" s="9" t="str">
        <f t="shared" si="185"/>
        <v>-</v>
      </c>
      <c r="J255" s="9" t="str">
        <f t="shared" si="185"/>
        <v>-</v>
      </c>
      <c r="K255" s="9" t="str">
        <f t="shared" si="185"/>
        <v>-</v>
      </c>
      <c r="L255" s="9" t="str">
        <f t="shared" si="185"/>
        <v>-</v>
      </c>
      <c r="M255" s="9" t="str">
        <f t="shared" si="185"/>
        <v>-</v>
      </c>
      <c r="N255" s="9" t="str">
        <f t="shared" si="185"/>
        <v>-</v>
      </c>
      <c r="O255" s="9" t="str">
        <f t="shared" si="185"/>
        <v>-</v>
      </c>
    </row>
    <row r="256" spans="1:32" hidden="1" x14ac:dyDescent="0.2">
      <c r="A256" s="18" t="s">
        <v>40</v>
      </c>
      <c r="B256" s="1">
        <f>MAX(C253:O263)</f>
        <v>1</v>
      </c>
      <c r="C256" s="9" t="str">
        <f t="shared" ref="C256:O256" si="186">IF(RANK(C16,$C$13:$O$27)&lt;=$B$254,RANK(C16,$C$13:$O$27),"-")</f>
        <v>-</v>
      </c>
      <c r="D256" s="9" t="str">
        <f t="shared" si="186"/>
        <v>-</v>
      </c>
      <c r="E256" s="9" t="str">
        <f t="shared" si="186"/>
        <v>-</v>
      </c>
      <c r="F256" s="9" t="str">
        <f t="shared" si="186"/>
        <v>-</v>
      </c>
      <c r="G256" s="9" t="str">
        <f t="shared" si="186"/>
        <v>-</v>
      </c>
      <c r="H256" s="9" t="str">
        <f t="shared" si="186"/>
        <v>-</v>
      </c>
      <c r="I256" s="9" t="str">
        <f t="shared" si="186"/>
        <v>-</v>
      </c>
      <c r="J256" s="9" t="str">
        <f t="shared" si="186"/>
        <v>-</v>
      </c>
      <c r="K256" s="9" t="str">
        <f t="shared" si="186"/>
        <v>-</v>
      </c>
      <c r="L256" s="9" t="str">
        <f t="shared" si="186"/>
        <v>-</v>
      </c>
      <c r="M256" s="9" t="str">
        <f t="shared" si="186"/>
        <v>-</v>
      </c>
      <c r="N256" s="9" t="str">
        <f t="shared" si="186"/>
        <v>-</v>
      </c>
      <c r="O256" s="9" t="str">
        <f t="shared" si="186"/>
        <v>-</v>
      </c>
    </row>
    <row r="257" spans="1:32" hidden="1" x14ac:dyDescent="0.2">
      <c r="A257" s="18" t="s">
        <v>41</v>
      </c>
      <c r="B257" s="7">
        <f>B255-B254</f>
        <v>0</v>
      </c>
      <c r="C257" s="9" t="str">
        <f t="shared" ref="C257:O257" si="187">IF(RANK(C17,$C$13:$O$27)&lt;=$B$254,RANK(C17,$C$13:$O$27),"-")</f>
        <v>-</v>
      </c>
      <c r="D257" s="9" t="str">
        <f t="shared" si="187"/>
        <v>-</v>
      </c>
      <c r="E257" s="9" t="str">
        <f t="shared" si="187"/>
        <v>-</v>
      </c>
      <c r="F257" s="9" t="str">
        <f t="shared" si="187"/>
        <v>-</v>
      </c>
      <c r="G257" s="9" t="str">
        <f t="shared" si="187"/>
        <v>-</v>
      </c>
      <c r="H257" s="9" t="str">
        <f t="shared" si="187"/>
        <v>-</v>
      </c>
      <c r="I257" s="9" t="str">
        <f t="shared" si="187"/>
        <v>-</v>
      </c>
      <c r="J257" s="9" t="str">
        <f t="shared" si="187"/>
        <v>-</v>
      </c>
      <c r="K257" s="9" t="str">
        <f t="shared" si="187"/>
        <v>-</v>
      </c>
      <c r="L257" s="9" t="str">
        <f t="shared" si="187"/>
        <v>-</v>
      </c>
      <c r="M257" s="9" t="str">
        <f t="shared" si="187"/>
        <v>-</v>
      </c>
      <c r="N257" s="9" t="str">
        <f t="shared" si="187"/>
        <v>-</v>
      </c>
      <c r="O257" s="9" t="str">
        <f t="shared" si="187"/>
        <v>-</v>
      </c>
    </row>
    <row r="258" spans="1:32" hidden="1" x14ac:dyDescent="0.2">
      <c r="A258" s="18" t="s">
        <v>43</v>
      </c>
      <c r="B258" s="7">
        <f>IF(B255=B254,0,SUMIF(C253:O263,B256)/B256)</f>
        <v>0</v>
      </c>
      <c r="C258" s="9" t="str">
        <f t="shared" ref="C258:O258" si="188">IF(RANK(C18,$C$13:$O$27)&lt;=$B$254,RANK(C18,$C$13:$O$27),"-")</f>
        <v>-</v>
      </c>
      <c r="D258" s="9" t="str">
        <f t="shared" si="188"/>
        <v>-</v>
      </c>
      <c r="E258" s="9" t="str">
        <f t="shared" si="188"/>
        <v>-</v>
      </c>
      <c r="F258" s="9" t="str">
        <f t="shared" si="188"/>
        <v>-</v>
      </c>
      <c r="G258" s="9" t="str">
        <f t="shared" si="188"/>
        <v>-</v>
      </c>
      <c r="H258" s="9" t="str">
        <f t="shared" si="188"/>
        <v>-</v>
      </c>
      <c r="I258" s="9" t="str">
        <f t="shared" si="188"/>
        <v>-</v>
      </c>
      <c r="J258" s="9" t="str">
        <f t="shared" si="188"/>
        <v>-</v>
      </c>
      <c r="K258" s="9" t="str">
        <f t="shared" si="188"/>
        <v>-</v>
      </c>
      <c r="L258" s="9" t="str">
        <f t="shared" si="188"/>
        <v>-</v>
      </c>
      <c r="M258" s="9" t="str">
        <f t="shared" si="188"/>
        <v>-</v>
      </c>
      <c r="N258" s="9" t="str">
        <f t="shared" si="188"/>
        <v>-</v>
      </c>
      <c r="O258" s="9" t="str">
        <f t="shared" si="188"/>
        <v>-</v>
      </c>
    </row>
    <row r="259" spans="1:32" hidden="1" x14ac:dyDescent="0.2">
      <c r="A259" s="18" t="s">
        <v>44</v>
      </c>
      <c r="B259" s="7">
        <f>B258-B257</f>
        <v>0</v>
      </c>
      <c r="C259" s="9" t="str">
        <f t="shared" ref="C259:O259" si="189">IF(RANK(C19,$C$13:$O$27)&lt;=$B$254,RANK(C19,$C$13:$O$27),"-")</f>
        <v>-</v>
      </c>
      <c r="D259" s="9" t="str">
        <f t="shared" si="189"/>
        <v>-</v>
      </c>
      <c r="E259" s="9" t="str">
        <f t="shared" si="189"/>
        <v>-</v>
      </c>
      <c r="F259" s="9" t="str">
        <f t="shared" si="189"/>
        <v>-</v>
      </c>
      <c r="G259" s="9" t="str">
        <f t="shared" si="189"/>
        <v>-</v>
      </c>
      <c r="H259" s="9" t="str">
        <f t="shared" si="189"/>
        <v>-</v>
      </c>
      <c r="I259" s="9" t="str">
        <f t="shared" si="189"/>
        <v>-</v>
      </c>
      <c r="J259" s="9" t="str">
        <f t="shared" si="189"/>
        <v>-</v>
      </c>
      <c r="K259" s="9" t="str">
        <f t="shared" si="189"/>
        <v>-</v>
      </c>
      <c r="L259" s="9" t="str">
        <f t="shared" si="189"/>
        <v>-</v>
      </c>
      <c r="M259" s="9" t="str">
        <f t="shared" si="189"/>
        <v>-</v>
      </c>
      <c r="N259" s="9" t="str">
        <f t="shared" si="189"/>
        <v>-</v>
      </c>
      <c r="O259" s="9" t="str">
        <f t="shared" si="189"/>
        <v>-</v>
      </c>
    </row>
    <row r="260" spans="1:32" hidden="1" x14ac:dyDescent="0.2">
      <c r="A260" s="18" t="s">
        <v>45</v>
      </c>
      <c r="B260" s="8" t="str">
        <f>IF(B258&lt;&gt;0,B259/B258,"-")</f>
        <v>-</v>
      </c>
      <c r="C260" s="9" t="str">
        <f t="shared" ref="C260:O260" si="190">IF(RANK(C20,$C$13:$O$27)&lt;=$B$254,RANK(C20,$C$13:$O$27),"-")</f>
        <v>-</v>
      </c>
      <c r="D260" s="9" t="str">
        <f t="shared" si="190"/>
        <v>-</v>
      </c>
      <c r="E260" s="9" t="str">
        <f t="shared" si="190"/>
        <v>-</v>
      </c>
      <c r="F260" s="9" t="str">
        <f t="shared" si="190"/>
        <v>-</v>
      </c>
      <c r="G260" s="9" t="str">
        <f t="shared" si="190"/>
        <v>-</v>
      </c>
      <c r="H260" s="9" t="str">
        <f t="shared" si="190"/>
        <v>-</v>
      </c>
      <c r="I260" s="9" t="str">
        <f t="shared" si="190"/>
        <v>-</v>
      </c>
      <c r="J260" s="9" t="str">
        <f t="shared" si="190"/>
        <v>-</v>
      </c>
      <c r="K260" s="9" t="str">
        <f t="shared" si="190"/>
        <v>-</v>
      </c>
      <c r="L260" s="9" t="str">
        <f t="shared" si="190"/>
        <v>-</v>
      </c>
      <c r="M260" s="9" t="str">
        <f t="shared" si="190"/>
        <v>-</v>
      </c>
      <c r="N260" s="9" t="str">
        <f t="shared" si="190"/>
        <v>-</v>
      </c>
      <c r="O260" s="9" t="str">
        <f t="shared" si="190"/>
        <v>-</v>
      </c>
    </row>
    <row r="261" spans="1:32" hidden="1" x14ac:dyDescent="0.2">
      <c r="C261" s="9" t="str">
        <f t="shared" ref="C261:O261" si="191">IF(RANK(C21,$C$13:$O$27)&lt;=$B$254,RANK(C21,$C$13:$O$27),"-")</f>
        <v>-</v>
      </c>
      <c r="D261" s="9" t="str">
        <f t="shared" si="191"/>
        <v>-</v>
      </c>
      <c r="E261" s="9" t="str">
        <f t="shared" si="191"/>
        <v>-</v>
      </c>
      <c r="F261" s="9" t="str">
        <f t="shared" si="191"/>
        <v>-</v>
      </c>
      <c r="G261" s="9" t="str">
        <f t="shared" si="191"/>
        <v>-</v>
      </c>
      <c r="H261" s="9" t="str">
        <f t="shared" si="191"/>
        <v>-</v>
      </c>
      <c r="I261" s="9" t="str">
        <f t="shared" si="191"/>
        <v>-</v>
      </c>
      <c r="J261" s="9" t="str">
        <f t="shared" si="191"/>
        <v>-</v>
      </c>
      <c r="K261" s="9" t="str">
        <f t="shared" si="191"/>
        <v>-</v>
      </c>
      <c r="L261" s="9" t="str">
        <f t="shared" si="191"/>
        <v>-</v>
      </c>
      <c r="M261" s="9" t="str">
        <f t="shared" si="191"/>
        <v>-</v>
      </c>
      <c r="N261" s="9" t="str">
        <f t="shared" si="191"/>
        <v>-</v>
      </c>
      <c r="O261" s="9" t="str">
        <f t="shared" si="191"/>
        <v>-</v>
      </c>
    </row>
    <row r="262" spans="1:32" hidden="1" x14ac:dyDescent="0.2">
      <c r="C262" s="9" t="str">
        <f t="shared" ref="C262:O262" si="192">IF(RANK(C22,$C$13:$O$27)&lt;=$B$254,RANK(C22,$C$13:$O$27),"-")</f>
        <v>-</v>
      </c>
      <c r="D262" s="9" t="str">
        <f t="shared" si="192"/>
        <v>-</v>
      </c>
      <c r="E262" s="9" t="str">
        <f t="shared" si="192"/>
        <v>-</v>
      </c>
      <c r="F262" s="9" t="str">
        <f t="shared" si="192"/>
        <v>-</v>
      </c>
      <c r="G262" s="9" t="str">
        <f t="shared" si="192"/>
        <v>-</v>
      </c>
      <c r="H262" s="9" t="str">
        <f t="shared" si="192"/>
        <v>-</v>
      </c>
      <c r="I262" s="9" t="str">
        <f t="shared" si="192"/>
        <v>-</v>
      </c>
      <c r="J262" s="9" t="str">
        <f t="shared" si="192"/>
        <v>-</v>
      </c>
      <c r="K262" s="9" t="str">
        <f t="shared" si="192"/>
        <v>-</v>
      </c>
      <c r="L262" s="9" t="str">
        <f t="shared" si="192"/>
        <v>-</v>
      </c>
      <c r="M262" s="9" t="str">
        <f t="shared" si="192"/>
        <v>-</v>
      </c>
      <c r="N262" s="9" t="str">
        <f t="shared" si="192"/>
        <v>-</v>
      </c>
      <c r="O262" s="9" t="str">
        <f t="shared" si="192"/>
        <v>-</v>
      </c>
    </row>
    <row r="263" spans="1:32" hidden="1" x14ac:dyDescent="0.2">
      <c r="C263" s="9" t="str">
        <f t="shared" ref="C263:O263" si="193">IF(RANK(C23,$C$13:$O$27)&lt;=$B$254,RANK(C23,$C$13:$O$27),"-")</f>
        <v>-</v>
      </c>
      <c r="D263" s="9" t="str">
        <f t="shared" si="193"/>
        <v>-</v>
      </c>
      <c r="E263" s="9" t="str">
        <f t="shared" si="193"/>
        <v>-</v>
      </c>
      <c r="F263" s="9" t="str">
        <f t="shared" si="193"/>
        <v>-</v>
      </c>
      <c r="G263" s="9" t="str">
        <f t="shared" si="193"/>
        <v>-</v>
      </c>
      <c r="H263" s="9" t="str">
        <f t="shared" si="193"/>
        <v>-</v>
      </c>
      <c r="I263" s="9" t="str">
        <f t="shared" si="193"/>
        <v>-</v>
      </c>
      <c r="J263" s="9" t="str">
        <f t="shared" si="193"/>
        <v>-</v>
      </c>
      <c r="K263" s="9" t="str">
        <f t="shared" si="193"/>
        <v>-</v>
      </c>
      <c r="L263" s="9" t="str">
        <f t="shared" si="193"/>
        <v>-</v>
      </c>
      <c r="M263" s="9" t="str">
        <f t="shared" si="193"/>
        <v>-</v>
      </c>
      <c r="N263" s="9" t="str">
        <f t="shared" si="193"/>
        <v>-</v>
      </c>
      <c r="O263" s="9" t="str">
        <f t="shared" si="193"/>
        <v>-</v>
      </c>
    </row>
    <row r="264" spans="1:32" ht="13.5" hidden="1" thickBot="1" x14ac:dyDescent="0.25"/>
    <row r="265" spans="1:32" s="22" customFormat="1" x14ac:dyDescent="0.2">
      <c r="A265" s="19" t="s">
        <v>25</v>
      </c>
      <c r="B265" s="27">
        <v>2</v>
      </c>
      <c r="C265" s="20">
        <f>IF($B254=$B255,COUNT(C253:C263),COUNT(C253:C263)-SUMIF(C253:C263,$B256)/$B256)</f>
        <v>1</v>
      </c>
      <c r="D265" s="20">
        <f t="shared" ref="D265:O265" si="194">IF($B254=$B255,COUNT(D253:D263),COUNT(D253:D263)-SUMIF(D253:D263,$B256)/$B256)</f>
        <v>0</v>
      </c>
      <c r="E265" s="20">
        <f t="shared" si="194"/>
        <v>1</v>
      </c>
      <c r="F265" s="20">
        <f t="shared" si="194"/>
        <v>0</v>
      </c>
      <c r="G265" s="20">
        <f t="shared" si="194"/>
        <v>0</v>
      </c>
      <c r="H265" s="20">
        <f t="shared" si="194"/>
        <v>0</v>
      </c>
      <c r="I265" s="20">
        <f t="shared" si="194"/>
        <v>0</v>
      </c>
      <c r="J265" s="20">
        <f t="shared" si="194"/>
        <v>0</v>
      </c>
      <c r="K265" s="20">
        <f t="shared" si="194"/>
        <v>0</v>
      </c>
      <c r="L265" s="20">
        <f t="shared" si="194"/>
        <v>0</v>
      </c>
      <c r="M265" s="20">
        <f t="shared" si="194"/>
        <v>0</v>
      </c>
      <c r="N265" s="20">
        <f t="shared" si="194"/>
        <v>0</v>
      </c>
      <c r="O265" s="20">
        <f t="shared" si="194"/>
        <v>0</v>
      </c>
      <c r="P265" s="20">
        <f>SUM(C265:O265)</f>
        <v>2</v>
      </c>
      <c r="Q265" s="19" t="s">
        <v>63</v>
      </c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32" ht="13.5" thickBot="1" x14ac:dyDescent="0.25">
      <c r="A266" s="18" t="str">
        <f>IF(P266&gt;0,"im Los "&amp;TEXT(B258,"0")&amp;" für "&amp;TEXT(P266,"0"),"")</f>
        <v/>
      </c>
      <c r="B266" s="7"/>
      <c r="C266" s="10" t="str">
        <f>IF($B255=$B254,"-",SUMIF(C253:C263,$B256)/$B256*$B260)</f>
        <v>-</v>
      </c>
      <c r="D266" s="10" t="str">
        <f t="shared" ref="D266:O266" si="195">IF($B255=$B254,"-",SUMIF(D253:D263,$B256)/$B256*$B260)</f>
        <v>-</v>
      </c>
      <c r="E266" s="10" t="str">
        <f t="shared" si="195"/>
        <v>-</v>
      </c>
      <c r="F266" s="10" t="str">
        <f t="shared" si="195"/>
        <v>-</v>
      </c>
      <c r="G266" s="10" t="str">
        <f t="shared" si="195"/>
        <v>-</v>
      </c>
      <c r="H266" s="10" t="str">
        <f t="shared" si="195"/>
        <v>-</v>
      </c>
      <c r="I266" s="10" t="str">
        <f t="shared" si="195"/>
        <v>-</v>
      </c>
      <c r="J266" s="10" t="str">
        <f t="shared" si="195"/>
        <v>-</v>
      </c>
      <c r="K266" s="10" t="str">
        <f t="shared" si="195"/>
        <v>-</v>
      </c>
      <c r="L266" s="10" t="str">
        <f t="shared" si="195"/>
        <v>-</v>
      </c>
      <c r="M266" s="10" t="str">
        <f t="shared" si="195"/>
        <v>-</v>
      </c>
      <c r="N266" s="10" t="str">
        <f t="shared" si="195"/>
        <v>-</v>
      </c>
      <c r="O266" s="10" t="str">
        <f t="shared" si="195"/>
        <v>-</v>
      </c>
      <c r="P266" s="9">
        <f>SUM(C266:O266)</f>
        <v>0</v>
      </c>
      <c r="Q266" s="17" t="s">
        <v>58</v>
      </c>
    </row>
    <row r="267" spans="1:32" s="28" customFormat="1" ht="13.5" thickBot="1" x14ac:dyDescent="0.25">
      <c r="A267" s="32" t="str">
        <f>"&gt; "&amp;A265</f>
        <v>&gt; AR RNV</v>
      </c>
      <c r="B267" s="31">
        <f>SUM(C267:O267)</f>
        <v>2</v>
      </c>
      <c r="C267" s="29">
        <v>1</v>
      </c>
      <c r="D267" s="29">
        <v>0</v>
      </c>
      <c r="E267" s="29">
        <v>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30" t="s">
        <v>82</v>
      </c>
      <c r="Q267" s="17" t="s">
        <v>51</v>
      </c>
      <c r="R267" s="1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/>
      <c r="AE267"/>
      <c r="AF267"/>
    </row>
    <row r="268" spans="1:32" hidden="1" x14ac:dyDescent="0.2">
      <c r="B268" s="7"/>
      <c r="C268" s="13">
        <f>C265/$B265</f>
        <v>0.5</v>
      </c>
      <c r="D268" s="13">
        <f t="shared" ref="D268:O268" si="196">D265/$B265</f>
        <v>0</v>
      </c>
      <c r="E268" s="13">
        <f t="shared" si="196"/>
        <v>0.5</v>
      </c>
      <c r="F268" s="13">
        <f t="shared" si="196"/>
        <v>0</v>
      </c>
      <c r="G268" s="13">
        <f t="shared" si="196"/>
        <v>0</v>
      </c>
      <c r="H268" s="13">
        <f t="shared" si="196"/>
        <v>0</v>
      </c>
      <c r="I268" s="13">
        <f t="shared" si="196"/>
        <v>0</v>
      </c>
      <c r="J268" s="13">
        <f t="shared" si="196"/>
        <v>0</v>
      </c>
      <c r="K268" s="13">
        <f t="shared" si="196"/>
        <v>0</v>
      </c>
      <c r="L268" s="13">
        <f t="shared" si="196"/>
        <v>0</v>
      </c>
      <c r="M268" s="13">
        <f t="shared" si="196"/>
        <v>0</v>
      </c>
      <c r="N268" s="13">
        <f t="shared" si="196"/>
        <v>0</v>
      </c>
      <c r="O268" s="13">
        <f t="shared" si="196"/>
        <v>0</v>
      </c>
      <c r="P268" s="13">
        <f>SUM(C268:O268)</f>
        <v>1</v>
      </c>
      <c r="Q268" s="17" t="s">
        <v>64</v>
      </c>
    </row>
    <row r="269" spans="1:32" hidden="1" x14ac:dyDescent="0.2">
      <c r="B269" s="7"/>
      <c r="C269" s="13">
        <f t="shared" ref="C269:O269" si="197">C268-C$8</f>
        <v>0.29184766453743005</v>
      </c>
      <c r="D269" s="13">
        <f t="shared" si="197"/>
        <v>-0.1726093503553193</v>
      </c>
      <c r="E269" s="13">
        <f t="shared" si="197"/>
        <v>0.30330607893442063</v>
      </c>
      <c r="F269" s="13">
        <f t="shared" si="197"/>
        <v>-0.12146216937190708</v>
      </c>
      <c r="G269" s="13">
        <f t="shared" si="197"/>
        <v>-7.6989318095704654E-2</v>
      </c>
      <c r="H269" s="13">
        <f t="shared" si="197"/>
        <v>-8.1044946156721517E-2</v>
      </c>
      <c r="I269" s="13">
        <f t="shared" si="197"/>
        <v>0</v>
      </c>
      <c r="J269" s="13">
        <f t="shared" si="197"/>
        <v>0</v>
      </c>
      <c r="K269" s="13">
        <f t="shared" si="197"/>
        <v>0</v>
      </c>
      <c r="L269" s="13">
        <f t="shared" si="197"/>
        <v>-6.7207246974013271E-2</v>
      </c>
      <c r="M269" s="13">
        <f t="shared" si="197"/>
        <v>-3.7453216967383601E-2</v>
      </c>
      <c r="N269" s="13">
        <f t="shared" si="197"/>
        <v>-3.8387495550801239E-2</v>
      </c>
      <c r="O269" s="13">
        <f t="shared" si="197"/>
        <v>0</v>
      </c>
      <c r="P269" s="13">
        <f>SUM(C269:O269)</f>
        <v>6.9388939039072284E-18</v>
      </c>
      <c r="Q269" s="17" t="s">
        <v>65</v>
      </c>
    </row>
    <row r="270" spans="1:32" ht="13.5" hidden="1" thickBo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7"/>
    </row>
    <row r="271" spans="1:32" s="22" customFormat="1" x14ac:dyDescent="0.2">
      <c r="A271" s="19" t="s">
        <v>26</v>
      </c>
      <c r="B271" s="19">
        <f>SUM(C271:O271)</f>
        <v>7</v>
      </c>
      <c r="C271" s="20">
        <f>IF(C$11&gt;=3,1,0)</f>
        <v>1</v>
      </c>
      <c r="D271" s="20">
        <f t="shared" ref="D271:O277" si="198">IF(D$11&gt;=3,1,0)</f>
        <v>1</v>
      </c>
      <c r="E271" s="20">
        <f t="shared" si="198"/>
        <v>1</v>
      </c>
      <c r="F271" s="20">
        <f t="shared" si="198"/>
        <v>1</v>
      </c>
      <c r="G271" s="20">
        <f t="shared" si="198"/>
        <v>1</v>
      </c>
      <c r="H271" s="20">
        <f t="shared" si="198"/>
        <v>1</v>
      </c>
      <c r="I271" s="20">
        <f t="shared" si="198"/>
        <v>0</v>
      </c>
      <c r="J271" s="20">
        <f t="shared" si="198"/>
        <v>0</v>
      </c>
      <c r="K271" s="20">
        <f t="shared" si="198"/>
        <v>0</v>
      </c>
      <c r="L271" s="20">
        <f t="shared" si="198"/>
        <v>1</v>
      </c>
      <c r="M271" s="20">
        <f t="shared" si="198"/>
        <v>0</v>
      </c>
      <c r="N271" s="20">
        <f t="shared" si="198"/>
        <v>0</v>
      </c>
      <c r="O271" s="20">
        <f t="shared" si="198"/>
        <v>0</v>
      </c>
      <c r="P271" s="20">
        <f>SUM(C271:O271)</f>
        <v>7</v>
      </c>
      <c r="Q271" s="19" t="s">
        <v>63</v>
      </c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32" ht="13.5" thickBot="1" x14ac:dyDescent="0.25">
      <c r="A272" s="17"/>
      <c r="B272" s="17"/>
      <c r="C272" s="14" t="s">
        <v>69</v>
      </c>
      <c r="D272" s="14" t="s">
        <v>69</v>
      </c>
      <c r="E272" s="14" t="s">
        <v>69</v>
      </c>
      <c r="F272" s="14" t="s">
        <v>69</v>
      </c>
      <c r="G272" s="14" t="s">
        <v>69</v>
      </c>
      <c r="H272" s="14" t="s">
        <v>69</v>
      </c>
      <c r="I272" s="14" t="s">
        <v>69</v>
      </c>
      <c r="J272" s="14" t="s">
        <v>69</v>
      </c>
      <c r="K272" s="14" t="s">
        <v>69</v>
      </c>
      <c r="L272" s="14" t="s">
        <v>69</v>
      </c>
      <c r="M272" s="14" t="s">
        <v>69</v>
      </c>
      <c r="N272" s="14" t="s">
        <v>69</v>
      </c>
      <c r="O272" s="14" t="s">
        <v>69</v>
      </c>
      <c r="P272" s="9">
        <f>SUM(C272:O272)</f>
        <v>0</v>
      </c>
      <c r="Q272" s="17" t="s">
        <v>58</v>
      </c>
    </row>
    <row r="273" spans="1:32" s="28" customFormat="1" ht="13.5" thickBot="1" x14ac:dyDescent="0.25">
      <c r="A273" s="32" t="str">
        <f>"&gt; "&amp;A271</f>
        <v>&gt; AR Akademie für Ältere</v>
      </c>
      <c r="B273" s="31">
        <f>SUM(C273:O273)</f>
        <v>7</v>
      </c>
      <c r="C273" s="29">
        <v>1</v>
      </c>
      <c r="D273" s="29">
        <v>1</v>
      </c>
      <c r="E273" s="29">
        <v>1</v>
      </c>
      <c r="F273" s="29">
        <v>1</v>
      </c>
      <c r="G273" s="29">
        <v>1</v>
      </c>
      <c r="H273" s="29">
        <v>1</v>
      </c>
      <c r="I273" s="29">
        <v>0</v>
      </c>
      <c r="J273" s="29">
        <v>0</v>
      </c>
      <c r="K273" s="29">
        <v>0</v>
      </c>
      <c r="L273" s="29">
        <v>1</v>
      </c>
      <c r="M273" s="29">
        <v>0</v>
      </c>
      <c r="N273" s="29">
        <v>0</v>
      </c>
      <c r="O273" s="29">
        <v>0</v>
      </c>
      <c r="P273" s="30" t="s">
        <v>82</v>
      </c>
      <c r="Q273" s="17" t="s">
        <v>51</v>
      </c>
      <c r="R273" s="1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/>
      <c r="AE273"/>
      <c r="AF273"/>
    </row>
    <row r="274" spans="1:32" x14ac:dyDescent="0.2">
      <c r="A274" s="17" t="s">
        <v>36</v>
      </c>
      <c r="B274" s="17">
        <f>SUM(C274:O274)</f>
        <v>7</v>
      </c>
      <c r="C274" s="9">
        <f>IF(C$11&gt;=3,1,0)</f>
        <v>1</v>
      </c>
      <c r="D274" s="9">
        <f t="shared" si="198"/>
        <v>1</v>
      </c>
      <c r="E274" s="9">
        <f t="shared" si="198"/>
        <v>1</v>
      </c>
      <c r="F274" s="9">
        <f t="shared" si="198"/>
        <v>1</v>
      </c>
      <c r="G274" s="9">
        <f t="shared" si="198"/>
        <v>1</v>
      </c>
      <c r="H274" s="9">
        <f t="shared" si="198"/>
        <v>1</v>
      </c>
      <c r="I274" s="9">
        <f t="shared" si="198"/>
        <v>0</v>
      </c>
      <c r="J274" s="9">
        <f t="shared" si="198"/>
        <v>0</v>
      </c>
      <c r="K274" s="9">
        <f t="shared" si="198"/>
        <v>0</v>
      </c>
      <c r="L274" s="9">
        <f t="shared" si="198"/>
        <v>1</v>
      </c>
      <c r="M274" s="9">
        <f t="shared" si="198"/>
        <v>0</v>
      </c>
      <c r="N274" s="9">
        <f t="shared" si="198"/>
        <v>0</v>
      </c>
      <c r="O274" s="9">
        <f t="shared" si="198"/>
        <v>0</v>
      </c>
      <c r="P274" s="9">
        <f>SUM(C274:O274)</f>
        <v>7</v>
      </c>
      <c r="Q274" s="17" t="s">
        <v>63</v>
      </c>
    </row>
    <row r="275" spans="1:32" ht="13.5" thickBot="1" x14ac:dyDescent="0.25">
      <c r="A275" s="17"/>
      <c r="B275" s="17"/>
      <c r="C275" s="14" t="s">
        <v>69</v>
      </c>
      <c r="D275" s="14" t="s">
        <v>69</v>
      </c>
      <c r="E275" s="14" t="s">
        <v>69</v>
      </c>
      <c r="F275" s="14" t="s">
        <v>69</v>
      </c>
      <c r="G275" s="14" t="s">
        <v>69</v>
      </c>
      <c r="H275" s="14" t="s">
        <v>69</v>
      </c>
      <c r="I275" s="14" t="s">
        <v>69</v>
      </c>
      <c r="J275" s="14" t="s">
        <v>69</v>
      </c>
      <c r="K275" s="14" t="s">
        <v>69</v>
      </c>
      <c r="L275" s="14" t="s">
        <v>69</v>
      </c>
      <c r="M275" s="14" t="s">
        <v>69</v>
      </c>
      <c r="N275" s="14" t="s">
        <v>69</v>
      </c>
      <c r="O275" s="14" t="s">
        <v>69</v>
      </c>
      <c r="P275" s="9">
        <f>SUM(C275:O275)</f>
        <v>0</v>
      </c>
      <c r="Q275" s="17" t="s">
        <v>58</v>
      </c>
    </row>
    <row r="276" spans="1:32" s="28" customFormat="1" ht="13.5" thickBot="1" x14ac:dyDescent="0.25">
      <c r="A276" s="32" t="str">
        <f>"&gt; "&amp;A274</f>
        <v>&gt; Psychiatrie Arbeitskreis</v>
      </c>
      <c r="B276" s="31">
        <f>SUM(C276:O276)</f>
        <v>7</v>
      </c>
      <c r="C276" s="29">
        <v>1</v>
      </c>
      <c r="D276" s="29">
        <v>1</v>
      </c>
      <c r="E276" s="29">
        <v>1</v>
      </c>
      <c r="F276" s="29">
        <v>1</v>
      </c>
      <c r="G276" s="29">
        <v>0</v>
      </c>
      <c r="H276" s="29">
        <v>1</v>
      </c>
      <c r="I276" s="29">
        <v>0</v>
      </c>
      <c r="J276" s="29">
        <v>0</v>
      </c>
      <c r="K276" s="29">
        <v>0</v>
      </c>
      <c r="L276" s="29">
        <v>1</v>
      </c>
      <c r="M276" s="29">
        <v>1</v>
      </c>
      <c r="N276" s="29">
        <v>0</v>
      </c>
      <c r="O276" s="29">
        <v>0</v>
      </c>
      <c r="P276" s="30" t="s">
        <v>82</v>
      </c>
      <c r="Q276" s="17" t="s">
        <v>51</v>
      </c>
      <c r="R276" s="17" t="s">
        <v>89</v>
      </c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/>
      <c r="AE276"/>
      <c r="AF276"/>
    </row>
    <row r="277" spans="1:32" x14ac:dyDescent="0.2">
      <c r="A277" s="17" t="s">
        <v>83</v>
      </c>
      <c r="B277" s="17">
        <f>SUM(C277:O277)</f>
        <v>7</v>
      </c>
      <c r="C277" s="9">
        <f>IF(C$11&gt;=3,1,0)</f>
        <v>1</v>
      </c>
      <c r="D277" s="9">
        <f t="shared" si="198"/>
        <v>1</v>
      </c>
      <c r="E277" s="9">
        <f t="shared" si="198"/>
        <v>1</v>
      </c>
      <c r="F277" s="9">
        <f t="shared" si="198"/>
        <v>1</v>
      </c>
      <c r="G277" s="9">
        <f t="shared" si="198"/>
        <v>1</v>
      </c>
      <c r="H277" s="9">
        <f t="shared" si="198"/>
        <v>1</v>
      </c>
      <c r="I277" s="9">
        <f t="shared" si="198"/>
        <v>0</v>
      </c>
      <c r="J277" s="9">
        <f t="shared" si="198"/>
        <v>0</v>
      </c>
      <c r="K277" s="9">
        <f t="shared" si="198"/>
        <v>0</v>
      </c>
      <c r="L277" s="9">
        <f t="shared" si="198"/>
        <v>1</v>
      </c>
      <c r="M277" s="9">
        <f t="shared" si="198"/>
        <v>0</v>
      </c>
      <c r="N277" s="9">
        <f t="shared" si="198"/>
        <v>0</v>
      </c>
      <c r="O277" s="9">
        <f t="shared" si="198"/>
        <v>0</v>
      </c>
      <c r="P277" s="9">
        <f>SUM(C277:O277)</f>
        <v>7</v>
      </c>
      <c r="Q277" s="17" t="s">
        <v>63</v>
      </c>
    </row>
    <row r="278" spans="1:32" ht="13.5" thickBot="1" x14ac:dyDescent="0.25">
      <c r="A278" s="17"/>
      <c r="B278" s="17"/>
      <c r="C278" s="14" t="s">
        <v>69</v>
      </c>
      <c r="D278" s="14" t="s">
        <v>69</v>
      </c>
      <c r="E278" s="14" t="s">
        <v>69</v>
      </c>
      <c r="F278" s="14" t="s">
        <v>69</v>
      </c>
      <c r="G278" s="14" t="s">
        <v>69</v>
      </c>
      <c r="H278" s="14" t="s">
        <v>69</v>
      </c>
      <c r="I278" s="14" t="s">
        <v>69</v>
      </c>
      <c r="J278" s="14" t="s">
        <v>69</v>
      </c>
      <c r="K278" s="14" t="s">
        <v>69</v>
      </c>
      <c r="L278" s="14" t="s">
        <v>69</v>
      </c>
      <c r="M278" s="14" t="s">
        <v>69</v>
      </c>
      <c r="N278" s="14" t="s">
        <v>69</v>
      </c>
      <c r="O278" s="14" t="s">
        <v>69</v>
      </c>
      <c r="P278" s="9">
        <f>SUM(C278:O278)</f>
        <v>0</v>
      </c>
      <c r="Q278" s="17" t="s">
        <v>58</v>
      </c>
    </row>
    <row r="279" spans="1:32" s="28" customFormat="1" ht="13.5" thickBot="1" x14ac:dyDescent="0.25">
      <c r="A279" s="32" t="str">
        <f>"&gt; "&amp;A277</f>
        <v>&gt; DAI</v>
      </c>
      <c r="B279" s="31">
        <f>SUM(C279:O279)</f>
        <v>7</v>
      </c>
      <c r="C279" s="29">
        <v>1</v>
      </c>
      <c r="D279" s="29">
        <v>1</v>
      </c>
      <c r="E279" s="29">
        <v>1</v>
      </c>
      <c r="F279" s="29">
        <v>1</v>
      </c>
      <c r="G279" s="29">
        <v>1</v>
      </c>
      <c r="H279" s="29">
        <v>1</v>
      </c>
      <c r="I279" s="29">
        <v>0</v>
      </c>
      <c r="J279" s="29">
        <v>0</v>
      </c>
      <c r="K279" s="29">
        <v>0</v>
      </c>
      <c r="L279" s="29">
        <v>1</v>
      </c>
      <c r="M279" s="29">
        <v>0</v>
      </c>
      <c r="N279" s="29">
        <v>0</v>
      </c>
      <c r="O279" s="29">
        <v>0</v>
      </c>
      <c r="P279" s="30" t="s">
        <v>82</v>
      </c>
      <c r="Q279" s="17" t="s">
        <v>51</v>
      </c>
      <c r="R279" s="1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/>
      <c r="AE279"/>
      <c r="AF279"/>
    </row>
    <row r="280" spans="1:32" s="21" customForma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1:32" s="7" customFormat="1" x14ac:dyDescent="0.2">
      <c r="A281" s="23" t="s">
        <v>72</v>
      </c>
      <c r="B281" s="23">
        <f t="shared" ref="B281:P281" si="199">SUMIFS(B$9:B$279,$Q$9:$Q$279,"=S")</f>
        <v>280</v>
      </c>
      <c r="C281" s="33">
        <f t="shared" si="199"/>
        <v>54</v>
      </c>
      <c r="D281" s="33">
        <f t="shared" si="199"/>
        <v>48</v>
      </c>
      <c r="E281" s="33">
        <f t="shared" si="199"/>
        <v>54</v>
      </c>
      <c r="F281" s="33">
        <f t="shared" si="199"/>
        <v>39</v>
      </c>
      <c r="G281" s="33">
        <f t="shared" si="199"/>
        <v>25</v>
      </c>
      <c r="H281" s="33">
        <f t="shared" si="199"/>
        <v>25</v>
      </c>
      <c r="I281" s="33">
        <f t="shared" si="199"/>
        <v>0</v>
      </c>
      <c r="J281" s="33">
        <f t="shared" si="199"/>
        <v>0</v>
      </c>
      <c r="K281" s="33">
        <f t="shared" si="199"/>
        <v>0</v>
      </c>
      <c r="L281" s="33">
        <f t="shared" si="199"/>
        <v>12</v>
      </c>
      <c r="M281" s="33">
        <f t="shared" si="199"/>
        <v>8</v>
      </c>
      <c r="N281" s="33">
        <f t="shared" si="199"/>
        <v>8</v>
      </c>
      <c r="O281" s="33">
        <f t="shared" si="199"/>
        <v>0</v>
      </c>
      <c r="P281" s="34">
        <f t="shared" si="199"/>
        <v>273</v>
      </c>
      <c r="Q281" s="17" t="s">
        <v>74</v>
      </c>
    </row>
    <row r="282" spans="1:32" s="7" customFormat="1" ht="13.5" thickBot="1" x14ac:dyDescent="0.25">
      <c r="A282" s="17"/>
      <c r="C282" s="35">
        <f t="shared" ref="C282:P282" si="200">SUMIFS(C$9:C$279,$Q$9:$Q$279,"=L")</f>
        <v>0.5</v>
      </c>
      <c r="D282" s="35">
        <f t="shared" si="200"/>
        <v>0</v>
      </c>
      <c r="E282" s="35">
        <f t="shared" si="200"/>
        <v>0.5</v>
      </c>
      <c r="F282" s="35">
        <f t="shared" si="200"/>
        <v>0</v>
      </c>
      <c r="G282" s="35">
        <f t="shared" si="200"/>
        <v>3</v>
      </c>
      <c r="H282" s="35">
        <f t="shared" si="200"/>
        <v>3</v>
      </c>
      <c r="I282" s="35">
        <f t="shared" si="200"/>
        <v>0</v>
      </c>
      <c r="J282" s="35">
        <f t="shared" si="200"/>
        <v>0</v>
      </c>
      <c r="K282" s="35">
        <f t="shared" si="200"/>
        <v>0</v>
      </c>
      <c r="L282" s="35">
        <f t="shared" si="200"/>
        <v>0</v>
      </c>
      <c r="M282" s="35">
        <f t="shared" si="200"/>
        <v>0</v>
      </c>
      <c r="N282" s="35">
        <f t="shared" si="200"/>
        <v>0</v>
      </c>
      <c r="O282" s="35">
        <f t="shared" si="200"/>
        <v>0</v>
      </c>
      <c r="P282" s="36">
        <f t="shared" si="200"/>
        <v>7</v>
      </c>
      <c r="Q282" s="17" t="s">
        <v>73</v>
      </c>
    </row>
    <row r="283" spans="1:32" s="7" customFormat="1" ht="13.5" thickBot="1" x14ac:dyDescent="0.25">
      <c r="A283" s="32" t="str">
        <f>"&gt; "&amp;A281</f>
        <v>&gt; Gremiensitze Total</v>
      </c>
      <c r="B283" s="31">
        <f>SUMIFS(B$9:B$279,$Q$9:$Q$279,"=E")</f>
        <v>280</v>
      </c>
      <c r="C283" s="38">
        <f>SUMIFS(C$9:C$279,$Q$9:$Q$279,"=E")</f>
        <v>56</v>
      </c>
      <c r="D283" s="38">
        <f t="shared" ref="D283:O283" si="201">SUMIFS(D$9:D$279,$Q$9:$Q$279,"=E")</f>
        <v>46</v>
      </c>
      <c r="E283" s="38">
        <f t="shared" si="201"/>
        <v>54</v>
      </c>
      <c r="F283" s="38">
        <f t="shared" si="201"/>
        <v>37</v>
      </c>
      <c r="G283" s="38">
        <f t="shared" si="201"/>
        <v>28</v>
      </c>
      <c r="H283" s="38">
        <f t="shared" si="201"/>
        <v>29</v>
      </c>
      <c r="I283" s="38">
        <f t="shared" si="201"/>
        <v>0</v>
      </c>
      <c r="J283" s="38">
        <f t="shared" si="201"/>
        <v>0</v>
      </c>
      <c r="K283" s="38">
        <f t="shared" si="201"/>
        <v>0</v>
      </c>
      <c r="L283" s="38">
        <f t="shared" si="201"/>
        <v>12</v>
      </c>
      <c r="M283" s="38">
        <f t="shared" si="201"/>
        <v>10</v>
      </c>
      <c r="N283" s="38">
        <f t="shared" si="201"/>
        <v>8</v>
      </c>
      <c r="O283" s="38">
        <f t="shared" si="201"/>
        <v>0</v>
      </c>
      <c r="P283" s="37">
        <f>SUM(C283:O283)</f>
        <v>280</v>
      </c>
      <c r="Q283" s="17" t="s">
        <v>86</v>
      </c>
    </row>
    <row r="284" spans="1:32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32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32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32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32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29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29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29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29" x14ac:dyDescent="0.2">
      <c r="A292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x14ac:dyDescent="0.2">
      <c r="A29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x14ac:dyDescent="0.2">
      <c r="A29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x14ac:dyDescent="0.2">
      <c r="A295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x14ac:dyDescent="0.2">
      <c r="A29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x14ac:dyDescent="0.2">
      <c r="A29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x14ac:dyDescent="0.2">
      <c r="A29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x14ac:dyDescent="0.2">
      <c r="A29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x14ac:dyDescent="0.2">
      <c r="A300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x14ac:dyDescent="0.2">
      <c r="A30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x14ac:dyDescent="0.2">
      <c r="A302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x14ac:dyDescent="0.2">
      <c r="A30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x14ac:dyDescent="0.2">
      <c r="A30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x14ac:dyDescent="0.2">
      <c r="A305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x14ac:dyDescent="0.2">
      <c r="A30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x14ac:dyDescent="0.2">
      <c r="A30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x14ac:dyDescent="0.2">
      <c r="A30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x14ac:dyDescent="0.2">
      <c r="A30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x14ac:dyDescent="0.2">
      <c r="A310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x14ac:dyDescent="0.2">
      <c r="A31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x14ac:dyDescent="0.2">
      <c r="A312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x14ac:dyDescent="0.2">
      <c r="A31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x14ac:dyDescent="0.2">
      <c r="A31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x14ac:dyDescent="0.2">
      <c r="A315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x14ac:dyDescent="0.2">
      <c r="A31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x14ac:dyDescent="0.2">
      <c r="A31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x14ac:dyDescent="0.2">
      <c r="A31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x14ac:dyDescent="0.2">
      <c r="A3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x14ac:dyDescent="0.2">
      <c r="A320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x14ac:dyDescent="0.2">
      <c r="A32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x14ac:dyDescent="0.2">
      <c r="A322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x14ac:dyDescent="0.2">
      <c r="A32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x14ac:dyDescent="0.2">
      <c r="A32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x14ac:dyDescent="0.2">
      <c r="A325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x14ac:dyDescent="0.2">
      <c r="A32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x14ac:dyDescent="0.2">
      <c r="A32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x14ac:dyDescent="0.2">
      <c r="A32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x14ac:dyDescent="0.2">
      <c r="A32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x14ac:dyDescent="0.2">
      <c r="A330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x14ac:dyDescent="0.2">
      <c r="A33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x14ac:dyDescent="0.2">
      <c r="A332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x14ac:dyDescent="0.2">
      <c r="A33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x14ac:dyDescent="0.2">
      <c r="A33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x14ac:dyDescent="0.2">
      <c r="A335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x14ac:dyDescent="0.2">
      <c r="A33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x14ac:dyDescent="0.2">
      <c r="A33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x14ac:dyDescent="0.2">
      <c r="A33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x14ac:dyDescent="0.2">
      <c r="A33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x14ac:dyDescent="0.2">
      <c r="A340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x14ac:dyDescent="0.2">
      <c r="A34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x14ac:dyDescent="0.2">
      <c r="A342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x14ac:dyDescent="0.2">
      <c r="A34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x14ac:dyDescent="0.2">
      <c r="A34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x14ac:dyDescent="0.2">
      <c r="A345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x14ac:dyDescent="0.2">
      <c r="A34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x14ac:dyDescent="0.2">
      <c r="A34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x14ac:dyDescent="0.2">
      <c r="A34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x14ac:dyDescent="0.2">
      <c r="A34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x14ac:dyDescent="0.2">
      <c r="A350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x14ac:dyDescent="0.2">
      <c r="A35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x14ac:dyDescent="0.2">
      <c r="A352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x14ac:dyDescent="0.2">
      <c r="A35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x14ac:dyDescent="0.2">
      <c r="A35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x14ac:dyDescent="0.2">
      <c r="A355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x14ac:dyDescent="0.2">
      <c r="A35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x14ac:dyDescent="0.2">
      <c r="A35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x14ac:dyDescent="0.2">
      <c r="A35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x14ac:dyDescent="0.2">
      <c r="A35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x14ac:dyDescent="0.2">
      <c r="A360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x14ac:dyDescent="0.2">
      <c r="A36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x14ac:dyDescent="0.2">
      <c r="A362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x14ac:dyDescent="0.2">
      <c r="A36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x14ac:dyDescent="0.2">
      <c r="A364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x14ac:dyDescent="0.2">
      <c r="A365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x14ac:dyDescent="0.2">
      <c r="A36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x14ac:dyDescent="0.2">
      <c r="A36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x14ac:dyDescent="0.2">
      <c r="A36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x14ac:dyDescent="0.2">
      <c r="A36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x14ac:dyDescent="0.2">
      <c r="A370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x14ac:dyDescent="0.2">
      <c r="A37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x14ac:dyDescent="0.2">
      <c r="A372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x14ac:dyDescent="0.2">
      <c r="A37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x14ac:dyDescent="0.2">
      <c r="A374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x14ac:dyDescent="0.2">
      <c r="A375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x14ac:dyDescent="0.2">
      <c r="A37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x14ac:dyDescent="0.2">
      <c r="A37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x14ac:dyDescent="0.2">
      <c r="A37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x14ac:dyDescent="0.2">
      <c r="A37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x14ac:dyDescent="0.2">
      <c r="A380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x14ac:dyDescent="0.2">
      <c r="A38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x14ac:dyDescent="0.2">
      <c r="A382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x14ac:dyDescent="0.2">
      <c r="A38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x14ac:dyDescent="0.2">
      <c r="A384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x14ac:dyDescent="0.2">
      <c r="A385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x14ac:dyDescent="0.2">
      <c r="A38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x14ac:dyDescent="0.2">
      <c r="A38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x14ac:dyDescent="0.2">
      <c r="A38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x14ac:dyDescent="0.2">
      <c r="A38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x14ac:dyDescent="0.2">
      <c r="A390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x14ac:dyDescent="0.2">
      <c r="A39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x14ac:dyDescent="0.2">
      <c r="A392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x14ac:dyDescent="0.2">
      <c r="A39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x14ac:dyDescent="0.2">
      <c r="A394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x14ac:dyDescent="0.2">
      <c r="A395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x14ac:dyDescent="0.2">
      <c r="A39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x14ac:dyDescent="0.2">
      <c r="A39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x14ac:dyDescent="0.2">
      <c r="A39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x14ac:dyDescent="0.2">
      <c r="A39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x14ac:dyDescent="0.2">
      <c r="A400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x14ac:dyDescent="0.2">
      <c r="A40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x14ac:dyDescent="0.2">
      <c r="A402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x14ac:dyDescent="0.2">
      <c r="A40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x14ac:dyDescent="0.2">
      <c r="A404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x14ac:dyDescent="0.2">
      <c r="A405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x14ac:dyDescent="0.2">
      <c r="A40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x14ac:dyDescent="0.2">
      <c r="A40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x14ac:dyDescent="0.2">
      <c r="A40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x14ac:dyDescent="0.2">
      <c r="A40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x14ac:dyDescent="0.2">
      <c r="A410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x14ac:dyDescent="0.2">
      <c r="A41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x14ac:dyDescent="0.2">
      <c r="A412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x14ac:dyDescent="0.2">
      <c r="A41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x14ac:dyDescent="0.2">
      <c r="A414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x14ac:dyDescent="0.2">
      <c r="A415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x14ac:dyDescent="0.2">
      <c r="A41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x14ac:dyDescent="0.2">
      <c r="A41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x14ac:dyDescent="0.2">
      <c r="A41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x14ac:dyDescent="0.2">
      <c r="A4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x14ac:dyDescent="0.2">
      <c r="A420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x14ac:dyDescent="0.2">
      <c r="A42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x14ac:dyDescent="0.2">
      <c r="A422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x14ac:dyDescent="0.2">
      <c r="A42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x14ac:dyDescent="0.2">
      <c r="A424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x14ac:dyDescent="0.2">
      <c r="A425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x14ac:dyDescent="0.2">
      <c r="A42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x14ac:dyDescent="0.2">
      <c r="A42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x14ac:dyDescent="0.2">
      <c r="A42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x14ac:dyDescent="0.2">
      <c r="A42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x14ac:dyDescent="0.2">
      <c r="A430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x14ac:dyDescent="0.2">
      <c r="A43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x14ac:dyDescent="0.2">
      <c r="A432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x14ac:dyDescent="0.2">
      <c r="A43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x14ac:dyDescent="0.2">
      <c r="A434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x14ac:dyDescent="0.2">
      <c r="A435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x14ac:dyDescent="0.2">
      <c r="A436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x14ac:dyDescent="0.2">
      <c r="A43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x14ac:dyDescent="0.2">
      <c r="A43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x14ac:dyDescent="0.2">
      <c r="A43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x14ac:dyDescent="0.2">
      <c r="A440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x14ac:dyDescent="0.2">
      <c r="A44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x14ac:dyDescent="0.2">
      <c r="A442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x14ac:dyDescent="0.2">
      <c r="A44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x14ac:dyDescent="0.2">
      <c r="A444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x14ac:dyDescent="0.2">
      <c r="A445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x14ac:dyDescent="0.2">
      <c r="A446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x14ac:dyDescent="0.2">
      <c r="A44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x14ac:dyDescent="0.2">
      <c r="A44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x14ac:dyDescent="0.2">
      <c r="A44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x14ac:dyDescent="0.2">
      <c r="A450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x14ac:dyDescent="0.2">
      <c r="A45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x14ac:dyDescent="0.2">
      <c r="A452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x14ac:dyDescent="0.2">
      <c r="A45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x14ac:dyDescent="0.2">
      <c r="A454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x14ac:dyDescent="0.2">
      <c r="A455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x14ac:dyDescent="0.2">
      <c r="A456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x14ac:dyDescent="0.2">
      <c r="A45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x14ac:dyDescent="0.2">
      <c r="A45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x14ac:dyDescent="0.2">
      <c r="A45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x14ac:dyDescent="0.2">
      <c r="A460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x14ac:dyDescent="0.2">
      <c r="A46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x14ac:dyDescent="0.2">
      <c r="A462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x14ac:dyDescent="0.2">
      <c r="A46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</sheetData>
  <sheetProtection algorithmName="SHA-512" hashValue="hm1YQTlfM8GcgOaOdNwLMEM2OG/DPkLtMPRo95EN6AAZZAsbD/BfMpG0Ds+yIAJC5WUIRO1YYPtm5At/9poH4Q==" saltValue="+K+VwlPpRnBcR18WlhGblw==" spinCount="100000" sheet="1" objects="1" scenarios="1" selectLockedCells="1"/>
  <conditionalFormatting sqref="C29:O39">
    <cfRule type="expression" dxfId="93" priority="144">
      <formula>AND($B$31&gt;$B$30,C29=$B$32)</formula>
    </cfRule>
    <cfRule type="expression" dxfId="92" priority="145">
      <formula>C29&lt;=$B$32</formula>
    </cfRule>
  </conditionalFormatting>
  <conditionalFormatting sqref="C41:P41">
    <cfRule type="cellIs" dxfId="91" priority="128" operator="greaterThan">
      <formula>0</formula>
    </cfRule>
  </conditionalFormatting>
  <conditionalFormatting sqref="C42:P42">
    <cfRule type="cellIs" dxfId="90" priority="127" operator="between">
      <formula>0.0001</formula>
      <formula>48</formula>
    </cfRule>
  </conditionalFormatting>
  <conditionalFormatting sqref="C83:O93">
    <cfRule type="expression" dxfId="89" priority="97">
      <formula>AND($B$31&gt;$B$30,C83=$B$32)</formula>
    </cfRule>
    <cfRule type="expression" dxfId="88" priority="98">
      <formula>C83&lt;=$B$32</formula>
    </cfRule>
  </conditionalFormatting>
  <conditionalFormatting sqref="C101:O111">
    <cfRule type="expression" dxfId="87" priority="95">
      <formula>AND($B$31&gt;$B$30,C101=$B$32)</formula>
    </cfRule>
    <cfRule type="expression" dxfId="86" priority="96">
      <formula>C101&lt;=$B$32</formula>
    </cfRule>
  </conditionalFormatting>
  <conditionalFormatting sqref="C46:P46">
    <cfRule type="cellIs" dxfId="85" priority="94" operator="greaterThan">
      <formula>0</formula>
    </cfRule>
  </conditionalFormatting>
  <conditionalFormatting sqref="C47:P47">
    <cfRule type="cellIs" dxfId="84" priority="93" operator="between">
      <formula>0.0001</formula>
      <formula>48</formula>
    </cfRule>
  </conditionalFormatting>
  <conditionalFormatting sqref="C49:P49">
    <cfRule type="cellIs" dxfId="83" priority="92" operator="greaterThan">
      <formula>0</formula>
    </cfRule>
  </conditionalFormatting>
  <conditionalFormatting sqref="C50:P50">
    <cfRule type="cellIs" dxfId="82" priority="91" operator="between">
      <formula>0.0001</formula>
      <formula>48</formula>
    </cfRule>
  </conditionalFormatting>
  <conditionalFormatting sqref="C52:P52">
    <cfRule type="cellIs" dxfId="81" priority="90" operator="greaterThan">
      <formula>0</formula>
    </cfRule>
  </conditionalFormatting>
  <conditionalFormatting sqref="C53:P53">
    <cfRule type="cellIs" dxfId="80" priority="89" operator="between">
      <formula>0.0001</formula>
      <formula>48</formula>
    </cfRule>
  </conditionalFormatting>
  <conditionalFormatting sqref="C55:P55">
    <cfRule type="cellIs" dxfId="79" priority="88" operator="greaterThan">
      <formula>0</formula>
    </cfRule>
  </conditionalFormatting>
  <conditionalFormatting sqref="C56:P56">
    <cfRule type="cellIs" dxfId="78" priority="87" operator="between">
      <formula>0.0001</formula>
      <formula>48</formula>
    </cfRule>
  </conditionalFormatting>
  <conditionalFormatting sqref="C58:P58">
    <cfRule type="cellIs" dxfId="77" priority="86" operator="greaterThan">
      <formula>0</formula>
    </cfRule>
  </conditionalFormatting>
  <conditionalFormatting sqref="C59:P59">
    <cfRule type="cellIs" dxfId="76" priority="85" operator="between">
      <formula>0.0001</formula>
      <formula>48</formula>
    </cfRule>
  </conditionalFormatting>
  <conditionalFormatting sqref="C61:P61">
    <cfRule type="cellIs" dxfId="75" priority="84" operator="greaterThan">
      <formula>0</formula>
    </cfRule>
  </conditionalFormatting>
  <conditionalFormatting sqref="C62:P62">
    <cfRule type="cellIs" dxfId="74" priority="83" operator="between">
      <formula>0.0001</formula>
      <formula>48</formula>
    </cfRule>
  </conditionalFormatting>
  <conditionalFormatting sqref="C95:P95">
    <cfRule type="cellIs" dxfId="73" priority="80" operator="greaterThan">
      <formula>0</formula>
    </cfRule>
  </conditionalFormatting>
  <conditionalFormatting sqref="C96:P96">
    <cfRule type="cellIs" dxfId="72" priority="79" operator="between">
      <formula>0.0001</formula>
      <formula>48</formula>
    </cfRule>
  </conditionalFormatting>
  <conditionalFormatting sqref="C113:P113">
    <cfRule type="cellIs" dxfId="71" priority="78" operator="greaterThan">
      <formula>0</formula>
    </cfRule>
  </conditionalFormatting>
  <conditionalFormatting sqref="C114:P114">
    <cfRule type="cellIs" dxfId="70" priority="77" operator="between">
      <formula>0.0001</formula>
      <formula>48</formula>
    </cfRule>
  </conditionalFormatting>
  <conditionalFormatting sqref="C138:P138">
    <cfRule type="cellIs" dxfId="69" priority="69" operator="between">
      <formula>0.0001</formula>
      <formula>48</formula>
    </cfRule>
  </conditionalFormatting>
  <conditionalFormatting sqref="C118:P118">
    <cfRule type="cellIs" dxfId="68" priority="76" operator="greaterThan">
      <formula>0</formula>
    </cfRule>
  </conditionalFormatting>
  <conditionalFormatting sqref="C119:P119">
    <cfRule type="cellIs" dxfId="67" priority="75" operator="between">
      <formula>0.0001</formula>
      <formula>48</formula>
    </cfRule>
  </conditionalFormatting>
  <conditionalFormatting sqref="C121:P121">
    <cfRule type="cellIs" dxfId="66" priority="74" operator="greaterThan">
      <formula>0</formula>
    </cfRule>
  </conditionalFormatting>
  <conditionalFormatting sqref="C122:P122">
    <cfRule type="cellIs" dxfId="65" priority="73" operator="between">
      <formula>0.0001</formula>
      <formula>48</formula>
    </cfRule>
  </conditionalFormatting>
  <conditionalFormatting sqref="C125:O135">
    <cfRule type="expression" dxfId="64" priority="71">
      <formula>AND($B$31&gt;$B$30,C125=$B$32)</formula>
    </cfRule>
    <cfRule type="expression" dxfId="63" priority="72">
      <formula>C125&lt;=$B$32</formula>
    </cfRule>
  </conditionalFormatting>
  <conditionalFormatting sqref="C137:P137">
    <cfRule type="cellIs" dxfId="62" priority="70" operator="greaterThan">
      <formula>0</formula>
    </cfRule>
  </conditionalFormatting>
  <conditionalFormatting sqref="C156:P156">
    <cfRule type="cellIs" dxfId="61" priority="65" operator="between">
      <formula>0.0001</formula>
      <formula>48</formula>
    </cfRule>
  </conditionalFormatting>
  <conditionalFormatting sqref="C143:O153">
    <cfRule type="expression" dxfId="60" priority="67">
      <formula>AND($B$31&gt;$B$30,C143=$B$32)</formula>
    </cfRule>
    <cfRule type="expression" dxfId="59" priority="68">
      <formula>C143&lt;=$B$32</formula>
    </cfRule>
  </conditionalFormatting>
  <conditionalFormatting sqref="C155:P155">
    <cfRule type="cellIs" dxfId="58" priority="66" operator="greaterThan">
      <formula>0</formula>
    </cfRule>
  </conditionalFormatting>
  <conditionalFormatting sqref="C160:P160">
    <cfRule type="cellIs" dxfId="57" priority="64" operator="greaterThan">
      <formula>0</formula>
    </cfRule>
  </conditionalFormatting>
  <conditionalFormatting sqref="C161:P161">
    <cfRule type="cellIs" dxfId="56" priority="63" operator="between">
      <formula>0.0001</formula>
      <formula>48</formula>
    </cfRule>
  </conditionalFormatting>
  <conditionalFormatting sqref="C163:P163">
    <cfRule type="cellIs" dxfId="55" priority="62" operator="greaterThan">
      <formula>0</formula>
    </cfRule>
  </conditionalFormatting>
  <conditionalFormatting sqref="C164:P164">
    <cfRule type="cellIs" dxfId="54" priority="61" operator="between">
      <formula>0.0001</formula>
      <formula>48</formula>
    </cfRule>
  </conditionalFormatting>
  <conditionalFormatting sqref="C166:P166">
    <cfRule type="cellIs" dxfId="53" priority="60" operator="greaterThan">
      <formula>0</formula>
    </cfRule>
  </conditionalFormatting>
  <conditionalFormatting sqref="C167:P167">
    <cfRule type="cellIs" dxfId="52" priority="59" operator="between">
      <formula>0.0001</formula>
      <formula>48</formula>
    </cfRule>
  </conditionalFormatting>
  <conditionalFormatting sqref="C169:P169">
    <cfRule type="cellIs" dxfId="51" priority="58" operator="greaterThan">
      <formula>0</formula>
    </cfRule>
  </conditionalFormatting>
  <conditionalFormatting sqref="C170:P170">
    <cfRule type="cellIs" dxfId="50" priority="57" operator="between">
      <formula>0.0001</formula>
      <formula>48</formula>
    </cfRule>
  </conditionalFormatting>
  <conditionalFormatting sqref="C172:P172">
    <cfRule type="cellIs" dxfId="49" priority="56" operator="greaterThan">
      <formula>0</formula>
    </cfRule>
  </conditionalFormatting>
  <conditionalFormatting sqref="C173:P173">
    <cfRule type="cellIs" dxfId="48" priority="55" operator="between">
      <formula>0.0001</formula>
      <formula>48</formula>
    </cfRule>
  </conditionalFormatting>
  <conditionalFormatting sqref="C175:P175">
    <cfRule type="cellIs" dxfId="47" priority="54" operator="greaterThan">
      <formula>0</formula>
    </cfRule>
  </conditionalFormatting>
  <conditionalFormatting sqref="C176:P176">
    <cfRule type="cellIs" dxfId="46" priority="53" operator="between">
      <formula>0.0001</formula>
      <formula>48</formula>
    </cfRule>
  </conditionalFormatting>
  <conditionalFormatting sqref="C178:P178">
    <cfRule type="cellIs" dxfId="45" priority="52" operator="greaterThan">
      <formula>0</formula>
    </cfRule>
  </conditionalFormatting>
  <conditionalFormatting sqref="C179:P179">
    <cfRule type="cellIs" dxfId="44" priority="51" operator="between">
      <formula>0.0001</formula>
      <formula>48</formula>
    </cfRule>
  </conditionalFormatting>
  <conditionalFormatting sqref="C181:P181">
    <cfRule type="cellIs" dxfId="43" priority="50" operator="greaterThan">
      <formula>0</formula>
    </cfRule>
  </conditionalFormatting>
  <conditionalFormatting sqref="C182:P182">
    <cfRule type="cellIs" dxfId="42" priority="49" operator="between">
      <formula>0.0001</formula>
      <formula>48</formula>
    </cfRule>
  </conditionalFormatting>
  <conditionalFormatting sqref="C198:P198">
    <cfRule type="cellIs" dxfId="41" priority="43" operator="between">
      <formula>0.0001</formula>
      <formula>48</formula>
    </cfRule>
  </conditionalFormatting>
  <conditionalFormatting sqref="C185:O195">
    <cfRule type="expression" dxfId="40" priority="45">
      <formula>AND($B$31&gt;$B$30,C185=$B$32)</formula>
    </cfRule>
    <cfRule type="expression" dxfId="39" priority="46">
      <formula>C185&lt;=$B$32</formula>
    </cfRule>
  </conditionalFormatting>
  <conditionalFormatting sqref="C197:P197">
    <cfRule type="cellIs" dxfId="38" priority="44" operator="greaterThan">
      <formula>0</formula>
    </cfRule>
  </conditionalFormatting>
  <conditionalFormatting sqref="C202:P202">
    <cfRule type="cellIs" dxfId="37" priority="42" operator="greaterThan">
      <formula>0</formula>
    </cfRule>
  </conditionalFormatting>
  <conditionalFormatting sqref="C203:P203">
    <cfRule type="cellIs" dxfId="36" priority="41" operator="between">
      <formula>0.0001</formula>
      <formula>48</formula>
    </cfRule>
  </conditionalFormatting>
  <conditionalFormatting sqref="C205:P205">
    <cfRule type="cellIs" dxfId="35" priority="40" operator="greaterThan">
      <formula>0</formula>
    </cfRule>
  </conditionalFormatting>
  <conditionalFormatting sqref="C206:P206">
    <cfRule type="cellIs" dxfId="34" priority="39" operator="between">
      <formula>0.0001</formula>
      <formula>48</formula>
    </cfRule>
  </conditionalFormatting>
  <conditionalFormatting sqref="C211:P211">
    <cfRule type="cellIs" dxfId="33" priority="38" operator="greaterThan">
      <formula>0</formula>
    </cfRule>
  </conditionalFormatting>
  <conditionalFormatting sqref="C212:P212">
    <cfRule type="cellIs" dxfId="32" priority="37" operator="between">
      <formula>0.0001</formula>
      <formula>48</formula>
    </cfRule>
  </conditionalFormatting>
  <conditionalFormatting sqref="C214:P214">
    <cfRule type="cellIs" dxfId="31" priority="36" operator="greaterThan">
      <formula>0</formula>
    </cfRule>
  </conditionalFormatting>
  <conditionalFormatting sqref="C215:P215">
    <cfRule type="cellIs" dxfId="30" priority="35" operator="between">
      <formula>0.0001</formula>
      <formula>48</formula>
    </cfRule>
  </conditionalFormatting>
  <conditionalFormatting sqref="C217:O227">
    <cfRule type="expression" dxfId="29" priority="33">
      <formula>AND($B$31&gt;$B$30,C217=$B$32)</formula>
    </cfRule>
    <cfRule type="expression" dxfId="28" priority="34">
      <formula>C217&lt;=$B$32</formula>
    </cfRule>
  </conditionalFormatting>
  <conditionalFormatting sqref="C229:P229">
    <cfRule type="cellIs" dxfId="27" priority="32" operator="greaterThan">
      <formula>0</formula>
    </cfRule>
  </conditionalFormatting>
  <conditionalFormatting sqref="C230:P230">
    <cfRule type="cellIs" dxfId="26" priority="31" operator="between">
      <formula>0.0001</formula>
      <formula>48</formula>
    </cfRule>
  </conditionalFormatting>
  <conditionalFormatting sqref="C235:O245">
    <cfRule type="expression" dxfId="25" priority="29">
      <formula>AND($B$31&gt;$B$30,C235=$B$32)</formula>
    </cfRule>
    <cfRule type="expression" dxfId="24" priority="30">
      <formula>C235&lt;=$B$32</formula>
    </cfRule>
  </conditionalFormatting>
  <conditionalFormatting sqref="C247:P247">
    <cfRule type="cellIs" dxfId="23" priority="28" operator="greaterThan">
      <formula>0</formula>
    </cfRule>
  </conditionalFormatting>
  <conditionalFormatting sqref="C248:P248">
    <cfRule type="cellIs" dxfId="22" priority="27" operator="between">
      <formula>0.0001</formula>
      <formula>48</formula>
    </cfRule>
  </conditionalFormatting>
  <conditionalFormatting sqref="C253:O263">
    <cfRule type="expression" dxfId="21" priority="25">
      <formula>AND($B$31&gt;$B$30,C253=$B$32)</formula>
    </cfRule>
    <cfRule type="expression" dxfId="20" priority="26">
      <formula>C253&lt;=$B$32</formula>
    </cfRule>
  </conditionalFormatting>
  <conditionalFormatting sqref="C265:P265">
    <cfRule type="cellIs" dxfId="19" priority="24" operator="greaterThan">
      <formula>0</formula>
    </cfRule>
  </conditionalFormatting>
  <conditionalFormatting sqref="C266:P266">
    <cfRule type="cellIs" dxfId="18" priority="23" operator="between">
      <formula>0.0001</formula>
      <formula>48</formula>
    </cfRule>
  </conditionalFormatting>
  <conditionalFormatting sqref="C272:O272">
    <cfRule type="cellIs" dxfId="17" priority="22" operator="between">
      <formula>0.0001</formula>
      <formula>48</formula>
    </cfRule>
  </conditionalFormatting>
  <conditionalFormatting sqref="C271:O271">
    <cfRule type="cellIs" dxfId="16" priority="21" operator="greaterThan">
      <formula>0</formula>
    </cfRule>
  </conditionalFormatting>
  <conditionalFormatting sqref="P271">
    <cfRule type="cellIs" dxfId="15" priority="20" operator="greaterThan">
      <formula>0</formula>
    </cfRule>
  </conditionalFormatting>
  <conditionalFormatting sqref="P272">
    <cfRule type="cellIs" dxfId="14" priority="19" operator="between">
      <formula>0.0001</formula>
      <formula>48</formula>
    </cfRule>
  </conditionalFormatting>
  <conditionalFormatting sqref="C278:O278">
    <cfRule type="cellIs" dxfId="13" priority="18" operator="between">
      <formula>0.0001</formula>
      <formula>48</formula>
    </cfRule>
  </conditionalFormatting>
  <conditionalFormatting sqref="C277:O277">
    <cfRule type="cellIs" dxfId="12" priority="17" operator="greaterThan">
      <formula>0</formula>
    </cfRule>
  </conditionalFormatting>
  <conditionalFormatting sqref="P277">
    <cfRule type="cellIs" dxfId="11" priority="16" operator="greaterThan">
      <formula>0</formula>
    </cfRule>
  </conditionalFormatting>
  <conditionalFormatting sqref="P278">
    <cfRule type="cellIs" dxfId="10" priority="15" operator="between">
      <formula>0.0001</formula>
      <formula>48</formula>
    </cfRule>
  </conditionalFormatting>
  <conditionalFormatting sqref="C65:O75">
    <cfRule type="expression" dxfId="9" priority="13">
      <formula>AND($B$31&gt;$B$30,C65=$B$32)</formula>
    </cfRule>
    <cfRule type="expression" dxfId="8" priority="14">
      <formula>C65&lt;=$B$32</formula>
    </cfRule>
  </conditionalFormatting>
  <conditionalFormatting sqref="C77:P77">
    <cfRule type="cellIs" dxfId="7" priority="12" operator="greaterThan">
      <formula>0</formula>
    </cfRule>
  </conditionalFormatting>
  <conditionalFormatting sqref="C78:P78">
    <cfRule type="cellIs" dxfId="6" priority="11" operator="between">
      <formula>0.0001</formula>
      <formula>48</formula>
    </cfRule>
  </conditionalFormatting>
  <conditionalFormatting sqref="C275:O275">
    <cfRule type="cellIs" dxfId="5" priority="10" operator="between">
      <formula>0.0001</formula>
      <formula>48</formula>
    </cfRule>
  </conditionalFormatting>
  <conditionalFormatting sqref="C274:O274">
    <cfRule type="cellIs" dxfId="4" priority="9" operator="greaterThan">
      <formula>0</formula>
    </cfRule>
  </conditionalFormatting>
  <conditionalFormatting sqref="P274">
    <cfRule type="cellIs" dxfId="3" priority="8" operator="greaterThan">
      <formula>0</formula>
    </cfRule>
  </conditionalFormatting>
  <conditionalFormatting sqref="P275">
    <cfRule type="cellIs" dxfId="2" priority="7" operator="between">
      <formula>0.0001</formula>
      <formula>48</formula>
    </cfRule>
  </conditionalFormatting>
  <conditionalFormatting sqref="C208:P208">
    <cfRule type="cellIs" dxfId="1" priority="2" operator="greaterThan">
      <formula>0</formula>
    </cfRule>
  </conditionalFormatting>
  <conditionalFormatting sqref="C209:P209">
    <cfRule type="cellIs" dxfId="0" priority="1" operator="between">
      <formula>0.0001</formula>
      <formula>48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SitzV</vt:lpstr>
    </vt:vector>
  </TitlesOfParts>
  <Company>Stadt Heidelberg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Metsch, Jost</dc:creator>
  <cp:lastModifiedBy>gradel</cp:lastModifiedBy>
  <dcterms:created xsi:type="dcterms:W3CDTF">2014-05-28T10:07:31Z</dcterms:created>
  <dcterms:modified xsi:type="dcterms:W3CDTF">2014-07-03T10:55:33Z</dcterms:modified>
</cp:coreProperties>
</file>